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0" yWindow="0" windowWidth="19440" windowHeight="11760" activeTab="0"/>
  </bookViews>
  <sheets>
    <sheet name="BDI" sheetId="1" r:id="rId1"/>
    <sheet name="Tabelas" sheetId="2" r:id="rId2"/>
    <sheet name="Plan3" sheetId="3" r:id="rId3"/>
  </sheets>
  <definedNames>
    <definedName name="_xlnm.Print_Area" localSheetId="0">'BDI'!$B$1:$AN$42</definedName>
  </definedNames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K25" authorId="0">
      <text>
        <r>
          <rPr>
            <b/>
            <sz val="9"/>
            <rFont val="Tahoma"/>
            <family val="2"/>
          </rPr>
          <t>Conforme legislação específica</t>
        </r>
      </text>
    </comment>
    <comment ref="N25" authorId="0">
      <text>
        <r>
          <rPr>
            <b/>
            <sz val="9"/>
            <rFont val="Tahoma"/>
            <family val="2"/>
          </rPr>
          <t>Conforme legislação específica</t>
        </r>
      </text>
    </comment>
  </commentList>
</comments>
</file>

<file path=xl/sharedStrings.xml><?xml version="1.0" encoding="utf-8"?>
<sst xmlns="http://schemas.openxmlformats.org/spreadsheetml/2006/main" count="339" uniqueCount="156">
  <si>
    <t>VALORES DE BDI POR TIPO DE OBRA</t>
  </si>
  <si>
    <t>TIPO DE OBRA</t>
  </si>
  <si>
    <t>1 Quartil</t>
  </si>
  <si>
    <t>Médio</t>
  </si>
  <si>
    <t>3 Quartil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</si>
  <si>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</si>
  <si>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</si>
  <si>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</si>
  <si>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</si>
  <si>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</si>
  <si>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</si>
  <si>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PARCELA DO BDI</t>
  </si>
  <si>
    <t>Administração Central</t>
  </si>
  <si>
    <t>Seguro e Garantia</t>
  </si>
  <si>
    <t>Risco</t>
  </si>
  <si>
    <t>Despesas Financeiras</t>
  </si>
  <si>
    <t>Lucro</t>
  </si>
  <si>
    <t>PIS, COFINS e ISSQN</t>
  </si>
  <si>
    <t>Conforme legislação específica</t>
  </si>
  <si>
    <t>01</t>
  </si>
  <si>
    <t>02</t>
  </si>
  <si>
    <t>03</t>
  </si>
  <si>
    <t>04</t>
  </si>
  <si>
    <t>05</t>
  </si>
  <si>
    <t>06</t>
  </si>
  <si>
    <t>Tipo de Obra</t>
  </si>
  <si>
    <t>0101</t>
  </si>
  <si>
    <t>0102</t>
  </si>
  <si>
    <t>0103</t>
  </si>
  <si>
    <t>0104</t>
  </si>
  <si>
    <t>0105</t>
  </si>
  <si>
    <t>0106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</si>
  <si>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</si>
  <si>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</si>
  <si>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</si>
  <si>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</si>
  <si>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</si>
  <si>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</si>
  <si>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</si>
  <si>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</si>
  <si>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</si>
  <si>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</si>
  <si>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</si>
  <si>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</si>
  <si>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0401</t>
  </si>
  <si>
    <t>0402</t>
  </si>
  <si>
    <t>0403</t>
  </si>
  <si>
    <t>0404</t>
  </si>
  <si>
    <t>0405</t>
  </si>
  <si>
    <t>0406</t>
  </si>
  <si>
    <t>0501</t>
  </si>
  <si>
    <t>0502</t>
  </si>
  <si>
    <t>0503</t>
  </si>
  <si>
    <t>0504</t>
  </si>
  <si>
    <t>0505</t>
  </si>
  <si>
    <t>0506</t>
  </si>
  <si>
    <t>0601</t>
  </si>
  <si>
    <t>0602</t>
  </si>
  <si>
    <t>0603</t>
  </si>
  <si>
    <t>0604</t>
  </si>
  <si>
    <t>0605</t>
  </si>
  <si>
    <t>0606</t>
  </si>
  <si>
    <t>Máximo</t>
  </si>
  <si>
    <t>Mínimo</t>
  </si>
  <si>
    <t>Parâmetros</t>
  </si>
  <si>
    <t>Fórmula de Cálculo do BDI</t>
  </si>
  <si>
    <t>Verificação</t>
  </si>
  <si>
    <t>Parâmetros BDI</t>
  </si>
  <si>
    <t>Observações</t>
  </si>
  <si>
    <t>Responsável Técnico - Carimbo e Assinatura</t>
  </si>
  <si>
    <t>Subtipo</t>
  </si>
  <si>
    <t>edifícios</t>
  </si>
  <si>
    <t>unidades habitacionais</t>
  </si>
  <si>
    <t>escolas</t>
  </si>
  <si>
    <t>hospitais</t>
  </si>
  <si>
    <t>hotéis</t>
  </si>
  <si>
    <t>restaurantes</t>
  </si>
  <si>
    <t>armazéns e depósitos</t>
  </si>
  <si>
    <t>edifícios para uso agropecuário</t>
  </si>
  <si>
    <t>estações para trens e metropolitanos</t>
  </si>
  <si>
    <t>estádios esportivos e quadras cobertas</t>
  </si>
  <si>
    <t>instalações para embarque e desembarque de passageiros (em aeroportos, rodoviárias, portos, etc.)</t>
  </si>
  <si>
    <t>penitenciárias e presídios</t>
  </si>
  <si>
    <t>construção de edifícios industriais (fábricas, oficinas, galpões industriais, etc.)</t>
  </si>
  <si>
    <t>pórticos, mirantes e outros edifícios de finalidade turística</t>
  </si>
  <si>
    <t>07</t>
  </si>
  <si>
    <t>08</t>
  </si>
  <si>
    <t>09</t>
  </si>
  <si>
    <t>10</t>
  </si>
  <si>
    <t>11</t>
  </si>
  <si>
    <t>12</t>
  </si>
  <si>
    <t>13</t>
  </si>
  <si>
    <t>14</t>
  </si>
  <si>
    <t>auto-estradas, rodovias e outras vias não-urbanas para passagem de veículos</t>
  </si>
  <si>
    <t>vias férreas de superfície ou subterrâneas (inclusive para metropolitanos)</t>
  </si>
  <si>
    <t>pistas de aeroportos</t>
  </si>
  <si>
    <t>pavimentação de auto-estradas, rodovias e outras vias não-urbanas</t>
  </si>
  <si>
    <t>construção de pontes, viadutos e túneis</t>
  </si>
  <si>
    <t>instalação de barreiras acústicas</t>
  </si>
  <si>
    <t>construção de praças de pedágio</t>
  </si>
  <si>
    <t>sinalização com pintura em rodovias e aeroportos</t>
  </si>
  <si>
    <t>a instalação de placas de sinalização de tráfego e semelhantes</t>
  </si>
  <si>
    <t>construção, pavimentação e sinalização de vias urbanas, ruas e locais para estacionamento de veículos</t>
  </si>
  <si>
    <t>construção de praças e calçadas para pedestres</t>
  </si>
  <si>
    <t>metrô e VLT</t>
  </si>
  <si>
    <t>elevados, passarelas e ciclovias</t>
  </si>
  <si>
    <t>construção de sistemas para o abastecimento de água tratada</t>
  </si>
  <si>
    <t>construção de redes de coleta de esgoto, inclusive de interceptores, ETE, EBE</t>
  </si>
  <si>
    <t>construção de galerias pluviais (obras de micro e macro drenagem)</t>
  </si>
  <si>
    <t>obras de irrigação (canais)</t>
  </si>
  <si>
    <t>manutenção de redes de abastecimento de água tratada</t>
  </si>
  <si>
    <t>manutenção de redes de coleta e de sistemas de tratamento de esgoto</t>
  </si>
  <si>
    <t>construção de estações de tratamento de água (ETA).</t>
  </si>
  <si>
    <t>construção de usinas, estações e subestações hidrelétricas, eólicas, nucleares, termoelétricas</t>
  </si>
  <si>
    <t>construção de redes de transmissão e distribuição de energia elétrica, inclusive o serviço de eletrificação rural</t>
  </si>
  <si>
    <t>construção de redes de eletrificação para ferrovias e metropolitano</t>
  </si>
  <si>
    <t>manutenção de redes de distribuição de energia elétrica, quando executada por empresa não-produtora ou distribuidora de energia elétrica</t>
  </si>
  <si>
    <t>obras de iluminação pública</t>
  </si>
  <si>
    <t>construção de barragens e represas para geração de energia elétrica</t>
  </si>
  <si>
    <t>obras marítimas e fluviais, tais como, construção de instalações portuárias</t>
  </si>
  <si>
    <t>construção de portos e marinas</t>
  </si>
  <si>
    <t>construção de eclusas e canais de navegação (vias navegáveis)</t>
  </si>
  <si>
    <t>enrocamentos</t>
  </si>
  <si>
    <t>obras de dragagem</t>
  </si>
  <si>
    <t>aterro hidráulico</t>
  </si>
  <si>
    <t>barragens, represas e diques, exceto para energia elétrica</t>
  </si>
  <si>
    <t>construção de emissários submarinos</t>
  </si>
  <si>
    <t>instalação de cabos submarinos</t>
  </si>
  <si>
    <t>construção de piers e outras obras com influência direta de cursos d’água</t>
  </si>
  <si>
    <t>materiais betuminosos para obras rodoviárias</t>
  </si>
  <si>
    <t>tubos de ferro fundido ou PVC para obras de abastecimento de água</t>
  </si>
  <si>
    <t>elevadores e escadas rolantes para obras aeroportuárias</t>
  </si>
  <si>
    <t>Outros</t>
  </si>
  <si>
    <t>Tomador</t>
  </si>
  <si>
    <t>Nº Contr ou TC</t>
  </si>
  <si>
    <t>Etapa / Meta</t>
  </si>
  <si>
    <r>
      <t>(AC)</t>
    </r>
    <r>
      <rPr>
        <sz val="10"/>
        <color indexed="18"/>
        <rFont val="Arial"/>
        <family val="2"/>
      </rPr>
      <t xml:space="preserve">
Administração Central</t>
    </r>
  </si>
  <si>
    <r>
      <t>(SG)</t>
    </r>
    <r>
      <rPr>
        <sz val="10"/>
        <color indexed="18"/>
        <rFont val="Arial"/>
        <family val="2"/>
      </rPr>
      <t xml:space="preserve">
Seguro e Garantia</t>
    </r>
  </si>
  <si>
    <r>
      <t>(R)</t>
    </r>
    <r>
      <rPr>
        <sz val="10"/>
        <color indexed="18"/>
        <rFont val="Arial"/>
        <family val="2"/>
      </rPr>
      <t xml:space="preserve">
Risco</t>
    </r>
  </si>
  <si>
    <r>
      <t>(DF)</t>
    </r>
    <r>
      <rPr>
        <sz val="10"/>
        <color indexed="18"/>
        <rFont val="Arial"/>
        <family val="2"/>
      </rPr>
      <t xml:space="preserve">
Despesas Financeiras</t>
    </r>
  </si>
  <si>
    <r>
      <t>(L)</t>
    </r>
    <r>
      <rPr>
        <sz val="10"/>
        <color indexed="18"/>
        <rFont val="Arial"/>
        <family val="2"/>
      </rPr>
      <t xml:space="preserve">
Lucro</t>
    </r>
  </si>
  <si>
    <r>
      <t>(I2)</t>
    </r>
    <r>
      <rPr>
        <sz val="10"/>
        <color indexed="18"/>
        <rFont val="Arial"/>
        <family val="2"/>
      </rPr>
      <t xml:space="preserve">
COFINS</t>
    </r>
  </si>
  <si>
    <r>
      <t>(I4)</t>
    </r>
    <r>
      <rPr>
        <sz val="10"/>
        <color indexed="18"/>
        <rFont val="Arial"/>
        <family val="2"/>
      </rPr>
      <t xml:space="preserve">
Contribuição Previdenciária</t>
    </r>
  </si>
  <si>
    <r>
      <t>(I1)</t>
    </r>
    <r>
      <rPr>
        <sz val="10"/>
        <color indexed="18"/>
        <rFont val="Arial"/>
        <family val="2"/>
      </rPr>
      <t xml:space="preserve">
ISSQN</t>
    </r>
  </si>
  <si>
    <r>
      <t>(I3)</t>
    </r>
    <r>
      <rPr>
        <sz val="10"/>
        <color indexed="18"/>
        <rFont val="Arial"/>
        <family val="2"/>
      </rPr>
      <t xml:space="preserve">
PIS</t>
    </r>
  </si>
  <si>
    <t>Detalhamento do BDI</t>
  </si>
  <si>
    <t>Nº ART ou RRT</t>
  </si>
  <si>
    <r>
      <t xml:space="preserve">Valor adotado </t>
    </r>
    <r>
      <rPr>
        <b/>
        <sz val="10"/>
        <color indexed="10"/>
        <rFont val="Arial"/>
        <family val="2"/>
      </rPr>
      <t>(Digitar)</t>
    </r>
  </si>
  <si>
    <t>Sobre a Folha de Pgto (Sem desoneração)</t>
  </si>
  <si>
    <t>Sobre a Receita Bruta (Com desoneração)</t>
  </si>
  <si>
    <t>BDI Calculado (COM desoneração)</t>
  </si>
  <si>
    <t>BDI Calculado (SEM desoneração)</t>
  </si>
  <si>
    <t>Data</t>
  </si>
  <si>
    <t>Prefeitura Municipal de Arroio Grande</t>
  </si>
  <si>
    <t>+</t>
  </si>
  <si>
    <t>Projeto de construção de passagem molhada</t>
  </si>
</sst>
</file>

<file path=xl/styles.xml><?xml version="1.0" encoding="utf-8"?>
<styleSheet xmlns="http://schemas.openxmlformats.org/spreadsheetml/2006/main">
  <numFmts count="3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%"/>
    <numFmt numFmtId="191" formatCode="[$-416]dddd\,\ d&quot; de &quot;mmmm&quot; de &quot;yyyy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0"/>
      <color indexed="5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9"/>
      <name val="Tahoma"/>
      <family val="2"/>
    </font>
    <font>
      <b/>
      <sz val="14"/>
      <color indexed="4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0" fontId="0" fillId="0" borderId="0" xfId="49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0" fontId="11" fillId="0" borderId="0" xfId="49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10" fontId="10" fillId="34" borderId="24" xfId="49" applyNumberFormat="1" applyFont="1" applyFill="1" applyBorder="1" applyAlignment="1" applyProtection="1">
      <alignment horizontal="center" vertical="center" wrapText="1"/>
      <protection locked="0"/>
    </xf>
    <xf numFmtId="10" fontId="10" fillId="34" borderId="25" xfId="49" applyNumberFormat="1" applyFont="1" applyFill="1" applyBorder="1" applyAlignment="1" applyProtection="1">
      <alignment horizontal="center" vertical="center" wrapText="1"/>
      <protection locked="0"/>
    </xf>
    <xf numFmtId="10" fontId="10" fillId="34" borderId="26" xfId="49" applyNumberFormat="1" applyFont="1" applyFill="1" applyBorder="1" applyAlignment="1" applyProtection="1">
      <alignment horizontal="center" vertical="center" wrapText="1"/>
      <protection locked="0"/>
    </xf>
    <xf numFmtId="10" fontId="10" fillId="34" borderId="27" xfId="49" applyNumberFormat="1" applyFont="1" applyFill="1" applyBorder="1" applyAlignment="1" applyProtection="1">
      <alignment horizontal="center" vertical="center" wrapText="1"/>
      <protection locked="0"/>
    </xf>
    <xf numFmtId="10" fontId="10" fillId="34" borderId="28" xfId="49" applyNumberFormat="1" applyFont="1" applyFill="1" applyBorder="1" applyAlignment="1" applyProtection="1">
      <alignment horizontal="center" vertical="center" wrapText="1"/>
      <protection locked="0"/>
    </xf>
    <xf numFmtId="10" fontId="10" fillId="34" borderId="29" xfId="49" applyNumberFormat="1" applyFont="1" applyFill="1" applyBorder="1" applyAlignment="1" applyProtection="1">
      <alignment horizontal="center" vertical="center" wrapText="1"/>
      <protection locked="0"/>
    </xf>
    <xf numFmtId="10" fontId="15" fillId="0" borderId="21" xfId="49" applyNumberFormat="1" applyFont="1" applyFill="1" applyBorder="1" applyAlignment="1" applyProtection="1">
      <alignment horizontal="center" vertical="center" wrapText="1"/>
      <protection/>
    </xf>
    <xf numFmtId="10" fontId="15" fillId="0" borderId="22" xfId="49" applyNumberFormat="1" applyFont="1" applyFill="1" applyBorder="1" applyAlignment="1" applyProtection="1">
      <alignment horizontal="center" vertical="center" wrapText="1"/>
      <protection/>
    </xf>
    <xf numFmtId="10" fontId="15" fillId="0" borderId="23" xfId="49" applyNumberFormat="1" applyFont="1" applyFill="1" applyBorder="1" applyAlignment="1" applyProtection="1">
      <alignment horizontal="center" vertical="center" wrapText="1"/>
      <protection/>
    </xf>
    <xf numFmtId="10" fontId="13" fillId="0" borderId="24" xfId="49" applyNumberFormat="1" applyFont="1" applyFill="1" applyBorder="1" applyAlignment="1" applyProtection="1">
      <alignment horizontal="center" vertical="center" wrapText="1"/>
      <protection/>
    </xf>
    <xf numFmtId="10" fontId="13" fillId="0" borderId="25" xfId="49" applyNumberFormat="1" applyFont="1" applyFill="1" applyBorder="1" applyAlignment="1" applyProtection="1">
      <alignment horizontal="center" vertical="center" wrapText="1"/>
      <protection/>
    </xf>
    <xf numFmtId="10" fontId="13" fillId="0" borderId="26" xfId="49" applyNumberFormat="1" applyFont="1" applyFill="1" applyBorder="1" applyAlignment="1" applyProtection="1">
      <alignment horizontal="center" vertical="center" wrapText="1"/>
      <protection/>
    </xf>
    <xf numFmtId="10" fontId="13" fillId="0" borderId="27" xfId="49" applyNumberFormat="1" applyFont="1" applyFill="1" applyBorder="1" applyAlignment="1" applyProtection="1">
      <alignment horizontal="center" vertical="center" wrapText="1"/>
      <protection/>
    </xf>
    <xf numFmtId="10" fontId="13" fillId="0" borderId="28" xfId="49" applyNumberFormat="1" applyFont="1" applyFill="1" applyBorder="1" applyAlignment="1" applyProtection="1">
      <alignment horizontal="center" vertical="center" wrapText="1"/>
      <protection/>
    </xf>
    <xf numFmtId="10" fontId="13" fillId="0" borderId="29" xfId="49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10" fontId="10" fillId="34" borderId="30" xfId="49" applyNumberFormat="1" applyFont="1" applyFill="1" applyBorder="1" applyAlignment="1" applyProtection="1">
      <alignment horizontal="center" vertical="center" wrapText="1"/>
      <protection locked="0"/>
    </xf>
    <xf numFmtId="10" fontId="10" fillId="34" borderId="31" xfId="49" applyNumberFormat="1" applyFont="1" applyFill="1" applyBorder="1" applyAlignment="1" applyProtection="1">
      <alignment horizontal="center" vertical="center" wrapText="1"/>
      <protection locked="0"/>
    </xf>
    <xf numFmtId="10" fontId="10" fillId="34" borderId="32" xfId="49" applyNumberFormat="1" applyFont="1" applyFill="1" applyBorder="1" applyAlignment="1" applyProtection="1">
      <alignment horizontal="center" vertical="center" wrapText="1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16" fillId="36" borderId="33" xfId="0" applyFont="1" applyFill="1" applyBorder="1" applyAlignment="1" applyProtection="1">
      <alignment horizontal="center"/>
      <protection/>
    </xf>
    <xf numFmtId="0" fontId="16" fillId="36" borderId="34" xfId="0" applyFont="1" applyFill="1" applyBorder="1" applyAlignment="1" applyProtection="1">
      <alignment horizontal="center"/>
      <protection/>
    </xf>
    <xf numFmtId="0" fontId="16" fillId="36" borderId="13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4" borderId="35" xfId="0" applyFon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center"/>
      <protection locked="0"/>
    </xf>
    <xf numFmtId="0" fontId="0" fillId="34" borderId="37" xfId="0" applyFont="1" applyFill="1" applyBorder="1" applyAlignment="1" applyProtection="1">
      <alignment horizontal="center"/>
      <protection locked="0"/>
    </xf>
    <xf numFmtId="0" fontId="0" fillId="34" borderId="38" xfId="0" applyFont="1" applyFill="1" applyBorder="1" applyAlignment="1" applyProtection="1">
      <alignment horizontal="center"/>
      <protection locked="0"/>
    </xf>
    <xf numFmtId="0" fontId="0" fillId="34" borderId="39" xfId="0" applyFont="1" applyFill="1" applyBorder="1" applyAlignment="1" applyProtection="1">
      <alignment horizontal="center"/>
      <protection locked="0"/>
    </xf>
    <xf numFmtId="0" fontId="0" fillId="34" borderId="40" xfId="0" applyFont="1" applyFill="1" applyBorder="1" applyAlignment="1" applyProtection="1">
      <alignment horizontal="center"/>
      <protection locked="0"/>
    </xf>
    <xf numFmtId="0" fontId="7" fillId="37" borderId="28" xfId="0" applyFont="1" applyFill="1" applyBorder="1" applyAlignment="1" applyProtection="1">
      <alignment horizontal="center" vertical="center" wrapText="1"/>
      <protection/>
    </xf>
    <xf numFmtId="10" fontId="13" fillId="0" borderId="41" xfId="49" applyNumberFormat="1" applyFont="1" applyFill="1" applyBorder="1" applyAlignment="1" applyProtection="1">
      <alignment horizontal="center" vertical="center" wrapText="1"/>
      <protection/>
    </xf>
    <xf numFmtId="10" fontId="13" fillId="0" borderId="42" xfId="49" applyNumberFormat="1" applyFont="1" applyFill="1" applyBorder="1" applyAlignment="1" applyProtection="1">
      <alignment horizontal="center" vertical="center" wrapText="1"/>
      <protection/>
    </xf>
    <xf numFmtId="10" fontId="13" fillId="0" borderId="43" xfId="49" applyNumberFormat="1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center" vertical="center" wrapText="1"/>
      <protection/>
    </xf>
    <xf numFmtId="0" fontId="5" fillId="35" borderId="34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8" borderId="15" xfId="0" applyFont="1" applyFill="1" applyBorder="1" applyAlignment="1" applyProtection="1">
      <alignment horizontal="center" vertical="center" wrapText="1"/>
      <protection/>
    </xf>
    <xf numFmtId="0" fontId="10" fillId="38" borderId="16" xfId="0" applyFont="1" applyFill="1" applyBorder="1" applyAlignment="1" applyProtection="1">
      <alignment horizontal="center" vertical="center" wrapText="1"/>
      <protection/>
    </xf>
    <xf numFmtId="0" fontId="10" fillId="38" borderId="17" xfId="0" applyFont="1" applyFill="1" applyBorder="1" applyAlignment="1" applyProtection="1">
      <alignment horizontal="center" vertical="center" wrapText="1"/>
      <protection/>
    </xf>
    <xf numFmtId="0" fontId="10" fillId="38" borderId="0" xfId="0" applyFont="1" applyFill="1" applyBorder="1" applyAlignment="1" applyProtection="1">
      <alignment horizontal="center" vertical="center" wrapText="1"/>
      <protection/>
    </xf>
    <xf numFmtId="0" fontId="10" fillId="38" borderId="18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7" fillId="37" borderId="21" xfId="0" applyFont="1" applyFill="1" applyBorder="1" applyAlignment="1" applyProtection="1">
      <alignment horizontal="center" vertical="center" wrapText="1"/>
      <protection/>
    </xf>
    <xf numFmtId="0" fontId="7" fillId="37" borderId="22" xfId="0" applyFont="1" applyFill="1" applyBorder="1" applyAlignment="1" applyProtection="1">
      <alignment horizontal="center" vertical="center" wrapText="1"/>
      <protection/>
    </xf>
    <xf numFmtId="0" fontId="7" fillId="37" borderId="23" xfId="0" applyFont="1" applyFill="1" applyBorder="1" applyAlignment="1" applyProtection="1">
      <alignment horizontal="center" vertical="center" wrapText="1"/>
      <protection/>
    </xf>
    <xf numFmtId="10" fontId="13" fillId="0" borderId="44" xfId="49" applyNumberFormat="1" applyFont="1" applyFill="1" applyBorder="1" applyAlignment="1" applyProtection="1">
      <alignment horizontal="center" vertical="center" wrapText="1"/>
      <protection/>
    </xf>
    <xf numFmtId="10" fontId="11" fillId="0" borderId="0" xfId="49" applyNumberFormat="1" applyFont="1" applyFill="1" applyBorder="1" applyAlignment="1" applyProtection="1">
      <alignment horizontal="center" vertical="center" wrapText="1"/>
      <protection/>
    </xf>
    <xf numFmtId="0" fontId="12" fillId="39" borderId="28" xfId="0" applyFont="1" applyFill="1" applyBorder="1" applyAlignment="1" applyProtection="1">
      <alignment horizontal="center" vertical="center" wrapText="1"/>
      <protection/>
    </xf>
    <xf numFmtId="0" fontId="12" fillId="39" borderId="21" xfId="0" applyFont="1" applyFill="1" applyBorder="1" applyAlignment="1" applyProtection="1">
      <alignment horizontal="center" vertical="center" wrapText="1"/>
      <protection/>
    </xf>
    <xf numFmtId="10" fontId="18" fillId="0" borderId="45" xfId="49" applyNumberFormat="1" applyFont="1" applyFill="1" applyBorder="1" applyAlignment="1" applyProtection="1">
      <alignment horizontal="center" vertical="center" wrapText="1"/>
      <protection/>
    </xf>
    <xf numFmtId="10" fontId="18" fillId="0" borderId="46" xfId="49" applyNumberFormat="1" applyFont="1" applyFill="1" applyBorder="1" applyAlignment="1" applyProtection="1">
      <alignment horizontal="center" vertical="center" wrapText="1"/>
      <protection/>
    </xf>
    <xf numFmtId="10" fontId="18" fillId="0" borderId="47" xfId="49" applyNumberFormat="1" applyFont="1" applyFill="1" applyBorder="1" applyAlignment="1" applyProtection="1">
      <alignment horizontal="center" vertical="center" wrapText="1"/>
      <protection/>
    </xf>
    <xf numFmtId="10" fontId="15" fillId="0" borderId="0" xfId="49" applyNumberFormat="1" applyFont="1" applyFill="1" applyBorder="1" applyAlignment="1" applyProtection="1">
      <alignment horizontal="center" vertical="center" wrapText="1"/>
      <protection/>
    </xf>
    <xf numFmtId="10" fontId="10" fillId="0" borderId="0" xfId="49" applyNumberFormat="1" applyFont="1" applyFill="1" applyBorder="1" applyAlignment="1" applyProtection="1">
      <alignment horizontal="center" vertical="center" wrapText="1"/>
      <protection/>
    </xf>
    <xf numFmtId="10" fontId="14" fillId="0" borderId="45" xfId="49" applyNumberFormat="1" applyFont="1" applyFill="1" applyBorder="1" applyAlignment="1" applyProtection="1">
      <alignment horizontal="center" vertical="center" wrapText="1"/>
      <protection/>
    </xf>
    <xf numFmtId="10" fontId="14" fillId="0" borderId="46" xfId="49" applyNumberFormat="1" applyFont="1" applyFill="1" applyBorder="1" applyAlignment="1" applyProtection="1">
      <alignment horizontal="center" vertical="center" wrapText="1"/>
      <protection/>
    </xf>
    <xf numFmtId="10" fontId="14" fillId="0" borderId="47" xfId="49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14" fontId="19" fillId="34" borderId="35" xfId="0" applyNumberFormat="1" applyFont="1" applyFill="1" applyBorder="1" applyAlignment="1" applyProtection="1" quotePrefix="1">
      <alignment horizontal="center" vertical="center" wrapText="1"/>
      <protection locked="0"/>
    </xf>
    <xf numFmtId="14" fontId="19" fillId="34" borderId="36" xfId="0" applyNumberFormat="1" applyFont="1" applyFill="1" applyBorder="1" applyAlignment="1" applyProtection="1" quotePrefix="1">
      <alignment horizontal="center" vertical="center" wrapText="1"/>
      <protection locked="0"/>
    </xf>
    <xf numFmtId="14" fontId="19" fillId="34" borderId="37" xfId="0" applyNumberFormat="1" applyFont="1" applyFill="1" applyBorder="1" applyAlignment="1" applyProtection="1" quotePrefix="1">
      <alignment horizontal="center" vertical="center" wrapText="1"/>
      <protection locked="0"/>
    </xf>
    <xf numFmtId="14" fontId="19" fillId="34" borderId="48" xfId="0" applyNumberFormat="1" applyFont="1" applyFill="1" applyBorder="1" applyAlignment="1" applyProtection="1" quotePrefix="1">
      <alignment horizontal="center" vertical="center" wrapText="1"/>
      <protection locked="0"/>
    </xf>
    <xf numFmtId="14" fontId="19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14" fontId="19" fillId="34" borderId="49" xfId="0" applyNumberFormat="1" applyFont="1" applyFill="1" applyBorder="1" applyAlignment="1" applyProtection="1" quotePrefix="1">
      <alignment horizontal="center" vertical="center" wrapText="1"/>
      <protection locked="0"/>
    </xf>
    <xf numFmtId="14" fontId="19" fillId="34" borderId="38" xfId="0" applyNumberFormat="1" applyFont="1" applyFill="1" applyBorder="1" applyAlignment="1" applyProtection="1" quotePrefix="1">
      <alignment horizontal="center" vertical="center" wrapText="1"/>
      <protection locked="0"/>
    </xf>
    <xf numFmtId="14" fontId="19" fillId="34" borderId="39" xfId="0" applyNumberFormat="1" applyFont="1" applyFill="1" applyBorder="1" applyAlignment="1" applyProtection="1" quotePrefix="1">
      <alignment horizontal="center" vertical="center" wrapText="1"/>
      <protection locked="0"/>
    </xf>
    <xf numFmtId="14" fontId="19" fillId="34" borderId="40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10" fontId="13" fillId="0" borderId="30" xfId="49" applyNumberFormat="1" applyFont="1" applyFill="1" applyBorder="1" applyAlignment="1" applyProtection="1">
      <alignment horizontal="center" vertical="center" wrapText="1"/>
      <protection/>
    </xf>
    <xf numFmtId="10" fontId="13" fillId="0" borderId="31" xfId="49" applyNumberFormat="1" applyFont="1" applyFill="1" applyBorder="1" applyAlignment="1" applyProtection="1">
      <alignment horizontal="center" vertical="center" wrapText="1"/>
      <protection/>
    </xf>
    <xf numFmtId="10" fontId="13" fillId="0" borderId="32" xfId="49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0">
    <dxf>
      <font>
        <color indexed="48"/>
      </font>
      <fill>
        <patternFill patternType="none">
          <bgColor indexed="65"/>
        </patternFill>
      </fill>
    </dxf>
    <dxf>
      <font>
        <color indexed="55"/>
      </font>
      <fill>
        <patternFill>
          <bgColor indexed="9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color indexed="55"/>
      </font>
      <fill>
        <patternFill>
          <bgColor indexed="26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lor indexed="48"/>
      </font>
      <fill>
        <patternFill patternType="none">
          <bgColor indexed="65"/>
        </patternFill>
      </fill>
    </dxf>
    <dxf>
      <font>
        <color indexed="10"/>
      </font>
    </dxf>
    <dxf>
      <font>
        <color indexed="48"/>
      </font>
    </dxf>
    <dxf>
      <font>
        <color indexed="48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69696"/>
      </font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  <dxf>
      <font>
        <color rgb="FF969696"/>
      </font>
      <fill>
        <patternFill>
          <bgColor rgb="FFFFFFFF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AR55"/>
  <sheetViews>
    <sheetView showGridLines="0" tabSelected="1" zoomScalePageLayoutView="0" workbookViewId="0" topLeftCell="C1">
      <selection activeCell="P44" sqref="P44"/>
    </sheetView>
  </sheetViews>
  <sheetFormatPr defaultColWidth="3.7109375" defaultRowHeight="12.75"/>
  <cols>
    <col min="1" max="1" width="3.7109375" style="11" hidden="1" customWidth="1"/>
    <col min="2" max="2" width="3.7109375" style="12" hidden="1" customWidth="1"/>
    <col min="3" max="39" width="3.7109375" style="13" customWidth="1"/>
    <col min="40" max="40" width="3.7109375" style="14" customWidth="1"/>
    <col min="41" max="42" width="3.7109375" style="13" customWidth="1"/>
    <col min="43" max="43" width="10.8515625" style="13" hidden="1" customWidth="1"/>
    <col min="44" max="44" width="7.00390625" style="13" hidden="1" customWidth="1"/>
    <col min="45" max="16384" width="3.7109375" style="13" customWidth="1"/>
  </cols>
  <sheetData>
    <row r="1" ht="13.5" thickBot="1"/>
    <row r="2" spans="1:42" s="16" customFormat="1" ht="18.75" thickBot="1">
      <c r="A2" s="11"/>
      <c r="B2" s="12"/>
      <c r="C2" s="78" t="s">
        <v>145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80"/>
      <c r="AN2" s="15"/>
      <c r="AO2" s="15"/>
      <c r="AP2" s="15"/>
    </row>
    <row r="3" ht="13.5" thickBot="1"/>
    <row r="4" spans="4:37" ht="12.75"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/>
    </row>
    <row r="5" spans="4:37" ht="12.75">
      <c r="D5" s="20"/>
      <c r="E5" s="21" t="s">
        <v>133</v>
      </c>
      <c r="F5" s="14"/>
      <c r="G5" s="14"/>
      <c r="H5" s="14"/>
      <c r="I5" s="81" t="s">
        <v>153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3"/>
      <c r="AK5" s="22"/>
    </row>
    <row r="6" spans="4:37" ht="12.75">
      <c r="D6" s="20"/>
      <c r="E6" s="2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22"/>
    </row>
    <row r="7" spans="4:37" ht="12.75">
      <c r="D7" s="20"/>
      <c r="E7" s="21" t="s">
        <v>134</v>
      </c>
      <c r="F7" s="14"/>
      <c r="G7" s="14"/>
      <c r="H7" s="14"/>
      <c r="I7" s="81"/>
      <c r="J7" s="82"/>
      <c r="K7" s="82"/>
      <c r="L7" s="82"/>
      <c r="M7" s="82"/>
      <c r="N7" s="82"/>
      <c r="O7" s="8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2"/>
    </row>
    <row r="8" spans="4:37" ht="12.75">
      <c r="D8" s="20"/>
      <c r="E8" s="2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2"/>
    </row>
    <row r="9" spans="4:37" ht="12.75">
      <c r="D9" s="20"/>
      <c r="E9" s="21" t="s">
        <v>135</v>
      </c>
      <c r="F9" s="14"/>
      <c r="G9" s="14"/>
      <c r="H9" s="14"/>
      <c r="I9" s="84" t="s">
        <v>155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22"/>
    </row>
    <row r="10" spans="4:37" ht="12.75">
      <c r="D10" s="20"/>
      <c r="E10" s="14"/>
      <c r="F10" s="14"/>
      <c r="G10" s="14"/>
      <c r="H10" s="14"/>
      <c r="I10" s="87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  <c r="AK10" s="22"/>
    </row>
    <row r="11" spans="4:37" ht="13.5" thickBot="1"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/>
    </row>
    <row r="12" ht="12.75"/>
    <row r="13" spans="1:40" s="16" customFormat="1" ht="12.75">
      <c r="A13" s="11" t="str">
        <f>RIGHT("00"&amp;Tabelas!A3,2)</f>
        <v>02</v>
      </c>
      <c r="B13" s="12"/>
      <c r="D13" s="26" t="s">
        <v>25</v>
      </c>
      <c r="AN13" s="27"/>
    </row>
    <row r="14" ht="12.75"/>
    <row r="15" ht="12.75">
      <c r="D15" s="26" t="s">
        <v>70</v>
      </c>
    </row>
    <row r="16" ht="12.75"/>
    <row r="17" ht="13.5" thickBot="1">
      <c r="AQ17" s="13">
        <f>Tabelas!O4</f>
        <v>1</v>
      </c>
    </row>
    <row r="18" spans="1:44" s="29" customFormat="1" ht="21.75" customHeight="1" thickBot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06" t="s">
        <v>64</v>
      </c>
      <c r="L18" s="107"/>
      <c r="M18" s="107"/>
      <c r="N18" s="107"/>
      <c r="O18" s="107"/>
      <c r="P18" s="108"/>
      <c r="Q18" s="28"/>
      <c r="R18" s="97" t="s">
        <v>147</v>
      </c>
      <c r="S18" s="98"/>
      <c r="T18" s="99"/>
      <c r="AB18" s="103" t="s">
        <v>67</v>
      </c>
      <c r="AC18" s="76"/>
      <c r="AD18" s="76"/>
      <c r="AE18" s="76"/>
      <c r="AF18" s="76"/>
      <c r="AG18" s="76" t="s">
        <v>63</v>
      </c>
      <c r="AH18" s="76"/>
      <c r="AI18" s="76"/>
      <c r="AJ18" s="76" t="s">
        <v>62</v>
      </c>
      <c r="AK18" s="76"/>
      <c r="AL18" s="77"/>
      <c r="AN18" s="30"/>
      <c r="AQ18" s="31">
        <f>(((1+R20+R21+R22)*(1+R23)*(1+R24))/(1-(R25+R26+R27+R28)))-1</f>
        <v>0.22276018540540554</v>
      </c>
      <c r="AR18" s="31">
        <f>(((1+R20+R21+R22)*(1+R23)*(1+R24))/(1-(R25+R26+R27)))-1</f>
        <v>0.22276018540540554</v>
      </c>
    </row>
    <row r="19" spans="1:44" s="29" customFormat="1" ht="21.75" customHeight="1" thickBot="1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90" t="s">
        <v>63</v>
      </c>
      <c r="L19" s="90"/>
      <c r="M19" s="90"/>
      <c r="N19" s="90" t="s">
        <v>62</v>
      </c>
      <c r="O19" s="90"/>
      <c r="P19" s="90"/>
      <c r="Q19" s="28"/>
      <c r="R19" s="100"/>
      <c r="S19" s="101"/>
      <c r="T19" s="102"/>
      <c r="V19" s="94" t="s">
        <v>66</v>
      </c>
      <c r="W19" s="95"/>
      <c r="X19" s="95"/>
      <c r="Y19" s="96"/>
      <c r="AB19" s="104"/>
      <c r="AC19" s="105"/>
      <c r="AD19" s="105"/>
      <c r="AE19" s="105"/>
      <c r="AF19" s="105"/>
      <c r="AG19" s="91">
        <f>IF(ISERROR(VLOOKUP($A$13,Tabelas!$B$5:$F$10,3,FALSE)),0,VLOOKUP($A$13,Tabelas!$B$5:$F$10,3,FALSE))</f>
        <v>0.196</v>
      </c>
      <c r="AH19" s="92"/>
      <c r="AI19" s="109"/>
      <c r="AJ19" s="91">
        <f>IF(ISERROR(VLOOKUP($A$13,Tabelas!$B$5:$F$10,5,FALSE)),0,VLOOKUP($A$13,Tabelas!$B$5:$F$10,5,FALSE))</f>
        <v>0.2423</v>
      </c>
      <c r="AK19" s="92"/>
      <c r="AL19" s="93"/>
      <c r="AN19" s="30"/>
      <c r="AQ19" s="29">
        <f>SUM(AQ20:AQ25)</f>
        <v>1</v>
      </c>
      <c r="AR19" s="29">
        <f>IF(AND(AR18&gt;=AG19,AR18&lt;=AJ19),0,1)</f>
        <v>0</v>
      </c>
    </row>
    <row r="20" spans="1:43" s="35" customFormat="1" ht="30" customHeight="1">
      <c r="A20" s="32" t="s">
        <v>19</v>
      </c>
      <c r="B20" s="33"/>
      <c r="C20" s="13"/>
      <c r="D20" s="46" t="s">
        <v>136</v>
      </c>
      <c r="E20" s="47"/>
      <c r="F20" s="47"/>
      <c r="G20" s="47"/>
      <c r="H20" s="47"/>
      <c r="I20" s="47"/>
      <c r="J20" s="48"/>
      <c r="K20" s="55">
        <f>IF(ISERROR(VLOOKUP($A$13&amp;$A20,Tabelas!$B$13:$K$100,3,FALSE)),0,VLOOKUP($A$13&amp;$A20,Tabelas!$B$13:$K$100,3,FALSE))</f>
        <v>0.038</v>
      </c>
      <c r="L20" s="56"/>
      <c r="M20" s="57"/>
      <c r="N20" s="55">
        <f>IF(ISERROR(VLOOKUP($A$13&amp;$A20,Tabelas!$B$13:$K$100,5,FALSE)),0,VLOOKUP($A$13&amp;$A20,Tabelas!$B$13:$K$100,5,FALSE))</f>
        <v>0.0467</v>
      </c>
      <c r="O20" s="56"/>
      <c r="P20" s="57"/>
      <c r="Q20" s="34"/>
      <c r="R20" s="49">
        <v>0.0467</v>
      </c>
      <c r="S20" s="50"/>
      <c r="T20" s="51"/>
      <c r="U20" s="34"/>
      <c r="V20" s="58" t="str">
        <f aca="true" t="shared" si="0" ref="V20:V25">IF(AND(R20&gt;=K20,R20&lt;=N20),"OK","Fora dos parâmetros!")</f>
        <v>OK</v>
      </c>
      <c r="W20" s="59"/>
      <c r="X20" s="59"/>
      <c r="Y20" s="60"/>
      <c r="Z20" s="13"/>
      <c r="AA20" s="13"/>
      <c r="AB20" s="13"/>
      <c r="AC20" s="13"/>
      <c r="AD20" s="13"/>
      <c r="AE20" s="13"/>
      <c r="AN20" s="36"/>
      <c r="AQ20" s="35">
        <f aca="true" t="shared" si="1" ref="AQ20:AQ25">IF(V20="OK",0,1)</f>
        <v>0</v>
      </c>
    </row>
    <row r="21" spans="1:43" s="35" customFormat="1" ht="30" customHeight="1" thickBot="1">
      <c r="A21" s="32" t="s">
        <v>20</v>
      </c>
      <c r="B21" s="33"/>
      <c r="C21" s="13"/>
      <c r="D21" s="46" t="s">
        <v>137</v>
      </c>
      <c r="E21" s="47"/>
      <c r="F21" s="47"/>
      <c r="G21" s="47"/>
      <c r="H21" s="47"/>
      <c r="I21" s="47"/>
      <c r="J21" s="48"/>
      <c r="K21" s="55">
        <f>IF(ISERROR(VLOOKUP($A$13&amp;$A21,Tabelas!$B$13:$K$100,3,FALSE)),0,VLOOKUP($A$13&amp;$A21,Tabelas!$B$13:$K$100,3,FALSE))</f>
        <v>0.0032</v>
      </c>
      <c r="L21" s="56"/>
      <c r="M21" s="57"/>
      <c r="N21" s="55">
        <f>IF(ISERROR(VLOOKUP($A$13&amp;$A21,Tabelas!$B$13:$K$100,5,FALSE)),0,VLOOKUP($A$13&amp;$A21,Tabelas!$B$13:$K$100,5,FALSE))</f>
        <v>0.0074</v>
      </c>
      <c r="O21" s="56"/>
      <c r="P21" s="57"/>
      <c r="Q21" s="34"/>
      <c r="R21" s="52">
        <v>0.008</v>
      </c>
      <c r="S21" s="53"/>
      <c r="T21" s="54"/>
      <c r="U21" s="34"/>
      <c r="V21" s="61" t="str">
        <f t="shared" si="0"/>
        <v>Fora dos parâmetros!</v>
      </c>
      <c r="W21" s="62"/>
      <c r="X21" s="62"/>
      <c r="Y21" s="63"/>
      <c r="Z21" s="13"/>
      <c r="AA21" s="13"/>
      <c r="AB21" s="110" t="str">
        <f>IF(AQ19&lt;&gt;0,"Itens de Cálculo fora dos parâmetros",IF(AR19&lt;&gt;0,"BDI Calculado fora da faixa Permitida","OK"))</f>
        <v>Itens de Cálculo fora dos parâmetros</v>
      </c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37"/>
      <c r="AN21" s="37"/>
      <c r="AQ21" s="35">
        <f t="shared" si="1"/>
        <v>1</v>
      </c>
    </row>
    <row r="22" spans="1:43" s="35" customFormat="1" ht="30" customHeight="1" thickBot="1">
      <c r="A22" s="32" t="s">
        <v>21</v>
      </c>
      <c r="B22" s="33"/>
      <c r="C22" s="13"/>
      <c r="D22" s="46" t="s">
        <v>138</v>
      </c>
      <c r="E22" s="47"/>
      <c r="F22" s="47"/>
      <c r="G22" s="47"/>
      <c r="H22" s="47"/>
      <c r="I22" s="47"/>
      <c r="J22" s="48"/>
      <c r="K22" s="55">
        <f>IF(ISERROR(VLOOKUP($A$13&amp;$A22,Tabelas!$B$13:$K$100,3,FALSE)),0,VLOOKUP($A$13&amp;$A22,Tabelas!$B$13:$K$100,3,FALSE))</f>
        <v>0.005</v>
      </c>
      <c r="L22" s="56"/>
      <c r="M22" s="57"/>
      <c r="N22" s="55">
        <f>IF(ISERROR(VLOOKUP($A$13&amp;$A22,Tabelas!$B$13:$K$100,5,FALSE)),0,VLOOKUP($A$13&amp;$A22,Tabelas!$B$13:$K$100,5,FALSE))</f>
        <v>0.0097</v>
      </c>
      <c r="O22" s="56"/>
      <c r="P22" s="57"/>
      <c r="Q22" s="34"/>
      <c r="R22" s="52">
        <v>0.0097</v>
      </c>
      <c r="S22" s="53"/>
      <c r="T22" s="54"/>
      <c r="U22" s="34"/>
      <c r="V22" s="61" t="str">
        <f t="shared" si="0"/>
        <v>OK</v>
      </c>
      <c r="W22" s="62"/>
      <c r="X22" s="62"/>
      <c r="Y22" s="63"/>
      <c r="AB22" s="111" t="s">
        <v>151</v>
      </c>
      <c r="AC22" s="111"/>
      <c r="AD22" s="111"/>
      <c r="AE22" s="111"/>
      <c r="AF22" s="112"/>
      <c r="AG22" s="118">
        <f>AR18</f>
        <v>0.22276018540540554</v>
      </c>
      <c r="AH22" s="119"/>
      <c r="AI22" s="119"/>
      <c r="AJ22" s="119"/>
      <c r="AK22" s="119"/>
      <c r="AL22" s="120"/>
      <c r="AM22" s="37"/>
      <c r="AN22" s="37"/>
      <c r="AQ22" s="35">
        <f t="shared" si="1"/>
        <v>0</v>
      </c>
    </row>
    <row r="23" spans="1:43" s="35" customFormat="1" ht="30" customHeight="1" thickBot="1">
      <c r="A23" s="32" t="s">
        <v>22</v>
      </c>
      <c r="B23" s="33"/>
      <c r="C23" s="13"/>
      <c r="D23" s="46" t="s">
        <v>139</v>
      </c>
      <c r="E23" s="47"/>
      <c r="F23" s="47"/>
      <c r="G23" s="47"/>
      <c r="H23" s="47"/>
      <c r="I23" s="47"/>
      <c r="J23" s="48"/>
      <c r="K23" s="55">
        <f>IF(ISERROR(VLOOKUP($A$13&amp;$A23,Tabelas!$B$13:$K$100,3,FALSE)),0,VLOOKUP($A$13&amp;$A23,Tabelas!$B$13:$K$100,3,FALSE))</f>
        <v>0.0102</v>
      </c>
      <c r="L23" s="56"/>
      <c r="M23" s="57"/>
      <c r="N23" s="55">
        <f>IF(ISERROR(VLOOKUP($A$13&amp;$A23,Tabelas!$B$13:$K$100,5,FALSE)),0,VLOOKUP($A$13&amp;$A23,Tabelas!$B$13:$K$100,5,FALSE))</f>
        <v>0.0121</v>
      </c>
      <c r="O23" s="56"/>
      <c r="P23" s="57"/>
      <c r="Q23" s="34"/>
      <c r="R23" s="52">
        <v>0.0115</v>
      </c>
      <c r="S23" s="53"/>
      <c r="T23" s="54"/>
      <c r="U23" s="34"/>
      <c r="V23" s="61" t="str">
        <f t="shared" si="0"/>
        <v>OK</v>
      </c>
      <c r="W23" s="62"/>
      <c r="X23" s="62"/>
      <c r="Y23" s="63"/>
      <c r="AN23" s="36"/>
      <c r="AQ23" s="35">
        <f t="shared" si="1"/>
        <v>0</v>
      </c>
    </row>
    <row r="24" spans="1:43" s="35" customFormat="1" ht="30" customHeight="1" thickBot="1">
      <c r="A24" s="32" t="s">
        <v>23</v>
      </c>
      <c r="B24" s="33"/>
      <c r="C24" s="13"/>
      <c r="D24" s="46" t="s">
        <v>140</v>
      </c>
      <c r="E24" s="47"/>
      <c r="F24" s="47"/>
      <c r="G24" s="47"/>
      <c r="H24" s="47"/>
      <c r="I24" s="47"/>
      <c r="J24" s="48"/>
      <c r="K24" s="55">
        <f>IF(ISERROR(VLOOKUP($A$13&amp;$A24,Tabelas!$B$13:$K$100,3,FALSE)),0,VLOOKUP($A$13&amp;$A24,Tabelas!$B$13:$K$100,3,FALSE))</f>
        <v>0.0664</v>
      </c>
      <c r="L24" s="56"/>
      <c r="M24" s="57"/>
      <c r="N24" s="55">
        <f>IF(ISERROR(VLOOKUP($A$13&amp;$A24,Tabelas!$B$13:$K$100,5,FALSE)),0,VLOOKUP($A$13&amp;$A24,Tabelas!$B$13:$K$100,5,FALSE))</f>
        <v>0.0869</v>
      </c>
      <c r="O24" s="56"/>
      <c r="P24" s="57"/>
      <c r="Q24" s="34"/>
      <c r="R24" s="52">
        <v>0.07155</v>
      </c>
      <c r="S24" s="53"/>
      <c r="T24" s="54"/>
      <c r="U24" s="34"/>
      <c r="V24" s="61" t="str">
        <f t="shared" si="0"/>
        <v>OK</v>
      </c>
      <c r="W24" s="62"/>
      <c r="X24" s="62"/>
      <c r="Y24" s="63"/>
      <c r="AB24" s="111" t="s">
        <v>150</v>
      </c>
      <c r="AC24" s="111"/>
      <c r="AD24" s="111"/>
      <c r="AE24" s="111"/>
      <c r="AF24" s="112"/>
      <c r="AG24" s="113">
        <f>AQ18</f>
        <v>0.22276018540540554</v>
      </c>
      <c r="AH24" s="114"/>
      <c r="AI24" s="114"/>
      <c r="AJ24" s="114"/>
      <c r="AK24" s="114"/>
      <c r="AL24" s="115"/>
      <c r="AN24" s="36"/>
      <c r="AQ24" s="35">
        <f t="shared" si="1"/>
        <v>0</v>
      </c>
    </row>
    <row r="25" spans="1:43" s="34" customFormat="1" ht="30" customHeight="1" thickBot="1">
      <c r="A25" s="32" t="s">
        <v>24</v>
      </c>
      <c r="B25" s="33"/>
      <c r="C25" s="13"/>
      <c r="D25" s="46" t="s">
        <v>143</v>
      </c>
      <c r="E25" s="47"/>
      <c r="F25" s="47"/>
      <c r="G25" s="47"/>
      <c r="H25" s="47"/>
      <c r="I25" s="47"/>
      <c r="J25" s="48"/>
      <c r="K25" s="55">
        <f>IF($A$13="06",0%,2%)</f>
        <v>0.02</v>
      </c>
      <c r="L25" s="56"/>
      <c r="M25" s="57"/>
      <c r="N25" s="55">
        <f>IF($A$13="06",0%,5%)</f>
        <v>0.05</v>
      </c>
      <c r="O25" s="56"/>
      <c r="P25" s="57"/>
      <c r="R25" s="52">
        <v>0.02</v>
      </c>
      <c r="S25" s="53"/>
      <c r="T25" s="54"/>
      <c r="V25" s="135" t="str">
        <f t="shared" si="0"/>
        <v>OK</v>
      </c>
      <c r="W25" s="136"/>
      <c r="X25" s="136"/>
      <c r="Y25" s="137"/>
      <c r="Z25" s="42"/>
      <c r="AA25" s="42"/>
      <c r="AN25" s="38"/>
      <c r="AQ25" s="35">
        <f t="shared" si="1"/>
        <v>0</v>
      </c>
    </row>
    <row r="26" spans="1:40" s="34" customFormat="1" ht="30" customHeight="1">
      <c r="A26" s="32" t="s">
        <v>24</v>
      </c>
      <c r="B26" s="33"/>
      <c r="C26" s="13"/>
      <c r="D26" s="46" t="s">
        <v>141</v>
      </c>
      <c r="E26" s="47"/>
      <c r="F26" s="47"/>
      <c r="G26" s="47"/>
      <c r="H26" s="47"/>
      <c r="I26" s="47"/>
      <c r="J26" s="48"/>
      <c r="K26" s="55" t="str">
        <f>IF(ISERROR(VLOOKUP($A$13&amp;$A26,Tabelas!$B$13:$K$100,3,FALSE)),0,VLOOKUP($A$13&amp;$A26,Tabelas!$B$13:$K$100,3,FALSE))</f>
        <v>Conforme legislação específica</v>
      </c>
      <c r="L26" s="56"/>
      <c r="M26" s="56"/>
      <c r="N26" s="56"/>
      <c r="O26" s="56"/>
      <c r="P26" s="57"/>
      <c r="R26" s="52">
        <v>0.03</v>
      </c>
      <c r="S26" s="53"/>
      <c r="T26" s="54"/>
      <c r="AE26" s="43" t="s">
        <v>65</v>
      </c>
      <c r="AN26" s="38"/>
    </row>
    <row r="27" spans="1:40" s="34" customFormat="1" ht="30" customHeight="1" thickBot="1">
      <c r="A27" s="32" t="s">
        <v>24</v>
      </c>
      <c r="B27" s="33"/>
      <c r="C27" s="13"/>
      <c r="D27" s="46" t="s">
        <v>144</v>
      </c>
      <c r="E27" s="47"/>
      <c r="F27" s="47"/>
      <c r="G27" s="47"/>
      <c r="H27" s="47"/>
      <c r="I27" s="47"/>
      <c r="J27" s="48"/>
      <c r="K27" s="55" t="str">
        <f>IF(ISERROR(VLOOKUP($A$13&amp;$A27,Tabelas!$B$13:$K$100,3,FALSE)),0,VLOOKUP($A$13&amp;$A27,Tabelas!$B$13:$K$100,3,FALSE))</f>
        <v>Conforme legislação específica</v>
      </c>
      <c r="L27" s="56"/>
      <c r="M27" s="56"/>
      <c r="N27" s="56"/>
      <c r="O27" s="56"/>
      <c r="P27" s="57"/>
      <c r="R27" s="73">
        <v>0.0065</v>
      </c>
      <c r="S27" s="74"/>
      <c r="T27" s="75"/>
      <c r="AN27" s="38"/>
    </row>
    <row r="28" spans="1:40" s="34" customFormat="1" ht="30" customHeight="1">
      <c r="A28" s="32" t="s">
        <v>24</v>
      </c>
      <c r="B28" s="33"/>
      <c r="C28" s="13"/>
      <c r="D28" s="46" t="s">
        <v>142</v>
      </c>
      <c r="E28" s="47"/>
      <c r="F28" s="47"/>
      <c r="G28" s="47"/>
      <c r="H28" s="47"/>
      <c r="I28" s="47"/>
      <c r="J28" s="48"/>
      <c r="K28" s="116">
        <v>0.02</v>
      </c>
      <c r="L28" s="116"/>
      <c r="M28" s="116"/>
      <c r="N28" s="116"/>
      <c r="O28" s="116"/>
      <c r="P28" s="116"/>
      <c r="R28" s="117">
        <f>IF(Tabelas!O4=1,0,0.02)</f>
        <v>0</v>
      </c>
      <c r="S28" s="117"/>
      <c r="T28" s="117"/>
      <c r="AN28" s="38"/>
    </row>
    <row r="29" spans="1:2" ht="12.75">
      <c r="A29" s="32"/>
      <c r="B29" s="33"/>
    </row>
    <row r="31" ht="13.5" thickBot="1">
      <c r="D31" s="39" t="s">
        <v>68</v>
      </c>
    </row>
    <row r="32" spans="4:38" ht="12.75">
      <c r="D32" s="64" t="s">
        <v>154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6"/>
    </row>
    <row r="33" spans="4:38" ht="12.75"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9"/>
    </row>
    <row r="34" spans="4:38" ht="13.5" thickBot="1"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2"/>
    </row>
    <row r="38" spans="4:21" ht="12.75">
      <c r="D38" s="132" t="s">
        <v>146</v>
      </c>
      <c r="E38" s="132"/>
      <c r="F38" s="132"/>
      <c r="G38" s="134"/>
      <c r="H38" s="134"/>
      <c r="I38" s="134"/>
      <c r="J38" s="134"/>
      <c r="K38" s="134"/>
      <c r="L38" s="134"/>
      <c r="M38" s="134"/>
      <c r="N38" s="134"/>
      <c r="Q38" s="122"/>
      <c r="R38" s="123"/>
      <c r="S38" s="123"/>
      <c r="T38" s="123"/>
      <c r="U38" s="124"/>
    </row>
    <row r="39" spans="4:21" ht="12.75">
      <c r="D39" s="132"/>
      <c r="E39" s="132"/>
      <c r="F39" s="133"/>
      <c r="G39" s="134"/>
      <c r="H39" s="134"/>
      <c r="I39" s="134"/>
      <c r="J39" s="134"/>
      <c r="K39" s="134"/>
      <c r="L39" s="134"/>
      <c r="M39" s="134"/>
      <c r="N39" s="134"/>
      <c r="Q39" s="125"/>
      <c r="R39" s="126"/>
      <c r="S39" s="126"/>
      <c r="T39" s="126"/>
      <c r="U39" s="127"/>
    </row>
    <row r="40" spans="4:38" ht="12.75" customHeight="1" thickBot="1">
      <c r="D40" s="132"/>
      <c r="E40" s="132"/>
      <c r="F40" s="133"/>
      <c r="G40" s="134"/>
      <c r="H40" s="134"/>
      <c r="I40" s="134"/>
      <c r="J40" s="134"/>
      <c r="K40" s="134"/>
      <c r="L40" s="134"/>
      <c r="M40" s="134"/>
      <c r="N40" s="134"/>
      <c r="P40" s="14"/>
      <c r="Q40" s="128"/>
      <c r="R40" s="129"/>
      <c r="S40" s="129"/>
      <c r="T40" s="129"/>
      <c r="U40" s="130"/>
      <c r="V40" s="14"/>
      <c r="W40" s="1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7:38" ht="12.75" customHeight="1">
      <c r="Q41" s="131" t="s">
        <v>152</v>
      </c>
      <c r="R41" s="131"/>
      <c r="S41" s="131"/>
      <c r="T41" s="131"/>
      <c r="U41" s="131"/>
      <c r="V41" s="45"/>
      <c r="W41" s="44"/>
      <c r="X41" s="121" t="s">
        <v>69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</row>
    <row r="42" spans="1:40" s="29" customFormat="1" ht="12.75">
      <c r="A42" s="11"/>
      <c r="B42" s="12"/>
      <c r="C42" s="13"/>
      <c r="D42" s="13"/>
      <c r="E42" s="13"/>
      <c r="F42" s="13"/>
      <c r="G42" s="13"/>
      <c r="AN42" s="30"/>
    </row>
    <row r="44" ht="14.25">
      <c r="P44" s="40"/>
    </row>
    <row r="45" spans="1:40" s="29" customFormat="1" ht="12.75">
      <c r="A45" s="11"/>
      <c r="B45" s="12"/>
      <c r="C45" s="13"/>
      <c r="D45" s="13"/>
      <c r="E45" s="13"/>
      <c r="AN45" s="30"/>
    </row>
    <row r="47" spans="1:40" s="29" customFormat="1" ht="12.75">
      <c r="A47" s="11"/>
      <c r="B47" s="12"/>
      <c r="C47" s="13"/>
      <c r="D47" s="13"/>
      <c r="E47" s="13"/>
      <c r="AN47" s="30"/>
    </row>
    <row r="49" spans="1:40" s="34" customFormat="1" ht="12.75">
      <c r="A49" s="11"/>
      <c r="B49" s="12"/>
      <c r="C49" s="13"/>
      <c r="D49" s="13"/>
      <c r="E49" s="13"/>
      <c r="AN49" s="38"/>
    </row>
    <row r="54" spans="23:37" ht="12.75" customHeight="1"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22:37" ht="12.75"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</row>
  </sheetData>
  <sheetProtection sheet="1" objects="1" scenarios="1"/>
  <mergeCells count="64">
    <mergeCell ref="X41:AL41"/>
    <mergeCell ref="Q38:U40"/>
    <mergeCell ref="Q41:U41"/>
    <mergeCell ref="D38:F40"/>
    <mergeCell ref="G38:N40"/>
    <mergeCell ref="K25:M25"/>
    <mergeCell ref="N25:P25"/>
    <mergeCell ref="V25:Y25"/>
    <mergeCell ref="D27:J27"/>
    <mergeCell ref="K27:P27"/>
    <mergeCell ref="K28:P28"/>
    <mergeCell ref="R28:T28"/>
    <mergeCell ref="AG22:AL22"/>
    <mergeCell ref="R22:T22"/>
    <mergeCell ref="D26:J26"/>
    <mergeCell ref="K26:P26"/>
    <mergeCell ref="R26:T26"/>
    <mergeCell ref="D24:J24"/>
    <mergeCell ref="D23:J23"/>
    <mergeCell ref="K23:M23"/>
    <mergeCell ref="AG19:AI19"/>
    <mergeCell ref="AB21:AL21"/>
    <mergeCell ref="AB22:AF22"/>
    <mergeCell ref="AB24:AF24"/>
    <mergeCell ref="AG24:AL24"/>
    <mergeCell ref="K19:M19"/>
    <mergeCell ref="R23:T23"/>
    <mergeCell ref="R24:T24"/>
    <mergeCell ref="N23:P23"/>
    <mergeCell ref="N24:P24"/>
    <mergeCell ref="C2:AM2"/>
    <mergeCell ref="I7:O7"/>
    <mergeCell ref="I5:AJ5"/>
    <mergeCell ref="I9:AJ10"/>
    <mergeCell ref="N19:P19"/>
    <mergeCell ref="AJ19:AL19"/>
    <mergeCell ref="V19:Y19"/>
    <mergeCell ref="R18:T19"/>
    <mergeCell ref="AB18:AF19"/>
    <mergeCell ref="K18:P18"/>
    <mergeCell ref="D32:AL34"/>
    <mergeCell ref="R25:T25"/>
    <mergeCell ref="R27:T27"/>
    <mergeCell ref="D25:J25"/>
    <mergeCell ref="D28:J28"/>
    <mergeCell ref="AJ18:AL18"/>
    <mergeCell ref="AG18:AI18"/>
    <mergeCell ref="K24:M24"/>
    <mergeCell ref="V23:Y23"/>
    <mergeCell ref="V24:Y24"/>
    <mergeCell ref="V20:Y20"/>
    <mergeCell ref="K21:M21"/>
    <mergeCell ref="K22:M22"/>
    <mergeCell ref="V21:Y21"/>
    <mergeCell ref="V22:Y22"/>
    <mergeCell ref="N22:P22"/>
    <mergeCell ref="D22:J22"/>
    <mergeCell ref="D20:J20"/>
    <mergeCell ref="D21:J21"/>
    <mergeCell ref="R20:T20"/>
    <mergeCell ref="R21:T21"/>
    <mergeCell ref="K20:M20"/>
    <mergeCell ref="N20:P20"/>
    <mergeCell ref="N21:P21"/>
  </mergeCells>
  <conditionalFormatting sqref="AB24:AL24">
    <cfRule type="expression" priority="1" dxfId="7" stopIfTrue="1">
      <formula>$AQ$17=1</formula>
    </cfRule>
  </conditionalFormatting>
  <conditionalFormatting sqref="AM21:AN21">
    <cfRule type="cellIs" priority="2" dxfId="5" operator="equal" stopIfTrue="1">
      <formula>"OK"</formula>
    </cfRule>
  </conditionalFormatting>
  <conditionalFormatting sqref="AM22:AN22">
    <cfRule type="expression" priority="3" dxfId="5" stopIfTrue="1">
      <formula>SUM($AQ$19:$AR$19)=0</formula>
    </cfRule>
  </conditionalFormatting>
  <conditionalFormatting sqref="V20:V25">
    <cfRule type="cellIs" priority="4" dxfId="4" operator="notEqual" stopIfTrue="1">
      <formula>"OK"</formula>
    </cfRule>
  </conditionalFormatting>
  <conditionalFormatting sqref="AB21:AL21">
    <cfRule type="cellIs" priority="5" dxfId="0" operator="equal" stopIfTrue="1">
      <formula>"OK"</formula>
    </cfRule>
  </conditionalFormatting>
  <conditionalFormatting sqref="AB22:AF22">
    <cfRule type="expression" priority="6" dxfId="8" stopIfTrue="1">
      <formula>$AQ$17=2</formula>
    </cfRule>
  </conditionalFormatting>
  <conditionalFormatting sqref="AG22:AL22">
    <cfRule type="expression" priority="7" dxfId="9" stopIfTrue="1">
      <formula>$AQ$17=2</formula>
    </cfRule>
    <cfRule type="expression" priority="8" dxfId="0" stopIfTrue="1">
      <formula>AND($AG$22&gt;=$AG$19,$AG$22&lt;=$AJ$19)</formula>
    </cfRule>
  </conditionalFormatting>
  <dataValidations count="1">
    <dataValidation type="date" allowBlank="1" showInputMessage="1" showErrorMessage="1" sqref="Q38:U40">
      <formula1>40179</formula1>
      <formula2>44196</formula2>
    </dataValidation>
  </dataValidations>
  <printOptions horizontalCentered="1" verticalCentered="1"/>
  <pageMargins left="0.3937007874015748" right="0.3937007874015748" top="0.984251968503937" bottom="0.1968503937007874" header="0" footer="0"/>
  <pageSetup orientation="landscape" paperSize="9" scale="70" r:id="rId4"/>
  <ignoredErrors>
    <ignoredError sqref="A20:A25" numberStoredAsText="1"/>
  </ignoredErrors>
  <legacyDrawing r:id="rId3"/>
  <oleObjects>
    <oleObject progId="Equation.3" shapeId="6501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S58"/>
  <sheetViews>
    <sheetView zoomScalePageLayoutView="0" workbookViewId="0" topLeftCell="A44">
      <selection activeCell="D57" sqref="D57:F57"/>
    </sheetView>
  </sheetViews>
  <sheetFormatPr defaultColWidth="9.140625" defaultRowHeight="12.75"/>
  <cols>
    <col min="1" max="1" width="5.140625" style="0" customWidth="1"/>
    <col min="2" max="2" width="7.28125" style="7" customWidth="1"/>
    <col min="3" max="3" width="91.421875" style="0" bestFit="1" customWidth="1"/>
    <col min="4" max="6" width="11.140625" style="0" customWidth="1"/>
    <col min="8" max="8" width="3.8515625" style="0" customWidth="1"/>
    <col min="9" max="9" width="86.28125" style="0" bestFit="1" customWidth="1"/>
    <col min="11" max="12" width="4.8515625" style="7" customWidth="1"/>
    <col min="13" max="13" width="118.7109375" style="0" bestFit="1" customWidth="1"/>
  </cols>
  <sheetData>
    <row r="2" ht="13.5" thickBot="1">
      <c r="H2">
        <v>22</v>
      </c>
    </row>
    <row r="3" spans="1:15" ht="15.75" thickBot="1">
      <c r="A3" s="8">
        <v>2</v>
      </c>
      <c r="B3" s="10" t="str">
        <f>RIGHT("00"&amp;A3,2)</f>
        <v>02</v>
      </c>
      <c r="C3" s="141" t="s">
        <v>0</v>
      </c>
      <c r="D3" s="142"/>
      <c r="E3" s="142"/>
      <c r="F3" s="143"/>
      <c r="H3">
        <v>1</v>
      </c>
      <c r="I3" t="s">
        <v>71</v>
      </c>
      <c r="K3" s="7" t="s">
        <v>19</v>
      </c>
      <c r="L3" s="7" t="s">
        <v>19</v>
      </c>
      <c r="M3" t="s">
        <v>71</v>
      </c>
      <c r="O3" s="9"/>
    </row>
    <row r="4" spans="3:16" ht="15.75" thickBot="1">
      <c r="C4" s="1" t="s">
        <v>1</v>
      </c>
      <c r="D4" s="2" t="s">
        <v>2</v>
      </c>
      <c r="E4" s="2" t="s">
        <v>3</v>
      </c>
      <c r="F4" s="2" t="s">
        <v>4</v>
      </c>
      <c r="H4">
        <v>2</v>
      </c>
      <c r="I4" t="s">
        <v>72</v>
      </c>
      <c r="K4" s="7" t="s">
        <v>19</v>
      </c>
      <c r="L4" s="7" t="s">
        <v>20</v>
      </c>
      <c r="M4" t="s">
        <v>72</v>
      </c>
      <c r="O4">
        <v>1</v>
      </c>
      <c r="P4" t="s">
        <v>148</v>
      </c>
    </row>
    <row r="5" spans="2:16" ht="15" thickBot="1">
      <c r="B5" s="7" t="s">
        <v>19</v>
      </c>
      <c r="C5" s="3" t="s">
        <v>5</v>
      </c>
      <c r="D5" s="4">
        <v>0.2034</v>
      </c>
      <c r="E5" s="4">
        <v>0.2212</v>
      </c>
      <c r="F5" s="4">
        <v>0.25</v>
      </c>
      <c r="H5">
        <v>3</v>
      </c>
      <c r="I5" t="s">
        <v>73</v>
      </c>
      <c r="K5" s="7" t="s">
        <v>19</v>
      </c>
      <c r="L5" s="7" t="s">
        <v>21</v>
      </c>
      <c r="M5" t="s">
        <v>73</v>
      </c>
      <c r="P5" t="s">
        <v>149</v>
      </c>
    </row>
    <row r="6" spans="2:13" ht="15" thickBot="1">
      <c r="B6" s="7" t="s">
        <v>20</v>
      </c>
      <c r="C6" s="3" t="s">
        <v>6</v>
      </c>
      <c r="D6" s="4">
        <v>0.196</v>
      </c>
      <c r="E6" s="4">
        <v>0.2097</v>
      </c>
      <c r="F6" s="4">
        <v>0.2423</v>
      </c>
      <c r="H6">
        <v>4</v>
      </c>
      <c r="I6" t="s">
        <v>74</v>
      </c>
      <c r="K6" s="7" t="s">
        <v>19</v>
      </c>
      <c r="L6" s="7" t="s">
        <v>22</v>
      </c>
      <c r="M6" t="s">
        <v>74</v>
      </c>
    </row>
    <row r="7" spans="2:13" ht="15" thickBot="1">
      <c r="B7" s="7" t="s">
        <v>21</v>
      </c>
      <c r="C7" s="3" t="s">
        <v>7</v>
      </c>
      <c r="D7" s="4">
        <v>0.2076</v>
      </c>
      <c r="E7" s="4">
        <v>0.2418</v>
      </c>
      <c r="F7" s="4">
        <v>0.2644</v>
      </c>
      <c r="H7">
        <v>5</v>
      </c>
      <c r="I7" t="s">
        <v>75</v>
      </c>
      <c r="K7" s="7" t="s">
        <v>19</v>
      </c>
      <c r="L7" s="7" t="s">
        <v>23</v>
      </c>
      <c r="M7" t="s">
        <v>75</v>
      </c>
    </row>
    <row r="8" spans="2:13" ht="15" thickBot="1">
      <c r="B8" s="7" t="s">
        <v>22</v>
      </c>
      <c r="C8" s="3" t="s">
        <v>8</v>
      </c>
      <c r="D8" s="4">
        <v>0.24</v>
      </c>
      <c r="E8" s="4">
        <v>0.2584</v>
      </c>
      <c r="F8" s="4">
        <v>0.2786</v>
      </c>
      <c r="H8">
        <v>6</v>
      </c>
      <c r="I8" t="s">
        <v>76</v>
      </c>
      <c r="K8" s="7" t="s">
        <v>19</v>
      </c>
      <c r="L8" s="7" t="s">
        <v>24</v>
      </c>
      <c r="M8" t="s">
        <v>76</v>
      </c>
    </row>
    <row r="9" spans="2:13" ht="15" thickBot="1">
      <c r="B9" s="7" t="s">
        <v>23</v>
      </c>
      <c r="C9" s="3" t="s">
        <v>9</v>
      </c>
      <c r="D9" s="4">
        <v>0.228</v>
      </c>
      <c r="E9" s="4">
        <v>0.2748</v>
      </c>
      <c r="F9" s="4">
        <v>0.3095</v>
      </c>
      <c r="H9">
        <v>7</v>
      </c>
      <c r="I9" t="s">
        <v>77</v>
      </c>
      <c r="K9" s="7" t="s">
        <v>19</v>
      </c>
      <c r="L9" s="7" t="s">
        <v>85</v>
      </c>
      <c r="M9" t="s">
        <v>77</v>
      </c>
    </row>
    <row r="10" spans="2:13" ht="15" thickBot="1">
      <c r="B10" s="7" t="s">
        <v>24</v>
      </c>
      <c r="C10" s="3" t="s">
        <v>10</v>
      </c>
      <c r="D10" s="4">
        <v>0.111</v>
      </c>
      <c r="E10" s="4">
        <v>0.1402</v>
      </c>
      <c r="F10" s="4">
        <v>0.168</v>
      </c>
      <c r="H10">
        <v>8</v>
      </c>
      <c r="I10" t="s">
        <v>78</v>
      </c>
      <c r="K10" s="7" t="s">
        <v>19</v>
      </c>
      <c r="L10" s="7" t="s">
        <v>86</v>
      </c>
      <c r="M10" t="s">
        <v>78</v>
      </c>
    </row>
    <row r="11" spans="8:13" ht="13.5" thickBot="1">
      <c r="H11">
        <v>9</v>
      </c>
      <c r="I11" t="s">
        <v>79</v>
      </c>
      <c r="K11" s="7" t="s">
        <v>19</v>
      </c>
      <c r="L11" s="7" t="s">
        <v>87</v>
      </c>
      <c r="M11" t="s">
        <v>79</v>
      </c>
    </row>
    <row r="12" spans="3:13" ht="15.75" thickBot="1">
      <c r="C12" s="5" t="s">
        <v>11</v>
      </c>
      <c r="D12" s="6" t="s">
        <v>2</v>
      </c>
      <c r="E12" s="6" t="s">
        <v>3</v>
      </c>
      <c r="F12" s="6" t="s">
        <v>4</v>
      </c>
      <c r="H12">
        <v>10</v>
      </c>
      <c r="I12" t="s">
        <v>80</v>
      </c>
      <c r="K12" s="7" t="s">
        <v>19</v>
      </c>
      <c r="L12" s="7" t="s">
        <v>88</v>
      </c>
      <c r="M12" t="s">
        <v>80</v>
      </c>
    </row>
    <row r="13" spans="2:13" ht="15" thickBot="1">
      <c r="B13" s="7" t="s">
        <v>26</v>
      </c>
      <c r="C13" s="3" t="s">
        <v>12</v>
      </c>
      <c r="D13" s="4">
        <v>0.03</v>
      </c>
      <c r="E13" s="4">
        <v>0.04</v>
      </c>
      <c r="F13" s="4">
        <v>0.055</v>
      </c>
      <c r="H13">
        <v>11</v>
      </c>
      <c r="I13" t="s">
        <v>81</v>
      </c>
      <c r="K13" s="7" t="s">
        <v>19</v>
      </c>
      <c r="L13" s="7" t="s">
        <v>89</v>
      </c>
      <c r="M13" t="s">
        <v>81</v>
      </c>
    </row>
    <row r="14" spans="2:13" ht="15" thickBot="1">
      <c r="B14" s="7" t="s">
        <v>27</v>
      </c>
      <c r="C14" s="3" t="s">
        <v>13</v>
      </c>
      <c r="D14" s="4">
        <v>0.008</v>
      </c>
      <c r="E14" s="4">
        <v>0.008</v>
      </c>
      <c r="F14" s="4">
        <v>0.01</v>
      </c>
      <c r="H14">
        <v>12</v>
      </c>
      <c r="I14" t="s">
        <v>82</v>
      </c>
      <c r="K14" s="7" t="s">
        <v>19</v>
      </c>
      <c r="L14" s="7" t="s">
        <v>90</v>
      </c>
      <c r="M14" t="s">
        <v>82</v>
      </c>
    </row>
    <row r="15" spans="2:13" ht="15" thickBot="1">
      <c r="B15" s="7" t="s">
        <v>28</v>
      </c>
      <c r="C15" s="3" t="s">
        <v>14</v>
      </c>
      <c r="D15" s="4">
        <v>0.0097</v>
      </c>
      <c r="E15" s="4">
        <v>0.0127</v>
      </c>
      <c r="F15" s="4">
        <v>0.0127</v>
      </c>
      <c r="H15">
        <v>13</v>
      </c>
      <c r="I15" t="s">
        <v>83</v>
      </c>
      <c r="K15" s="7" t="s">
        <v>19</v>
      </c>
      <c r="L15" s="7" t="s">
        <v>91</v>
      </c>
      <c r="M15" t="s">
        <v>83</v>
      </c>
    </row>
    <row r="16" spans="2:13" ht="15" thickBot="1">
      <c r="B16" s="7" t="s">
        <v>29</v>
      </c>
      <c r="C16" s="3" t="s">
        <v>15</v>
      </c>
      <c r="D16" s="4">
        <v>0.0059</v>
      </c>
      <c r="E16" s="4">
        <v>0.0123</v>
      </c>
      <c r="F16" s="4">
        <v>0.0139</v>
      </c>
      <c r="H16">
        <v>14</v>
      </c>
      <c r="I16" t="s">
        <v>84</v>
      </c>
      <c r="K16" s="7" t="s">
        <v>19</v>
      </c>
      <c r="L16" s="7" t="s">
        <v>92</v>
      </c>
      <c r="M16" t="s">
        <v>84</v>
      </c>
    </row>
    <row r="17" spans="2:18" ht="15" thickBot="1">
      <c r="B17" s="7" t="s">
        <v>30</v>
      </c>
      <c r="C17" s="3" t="s">
        <v>16</v>
      </c>
      <c r="D17" s="4">
        <v>0.0616</v>
      </c>
      <c r="E17" s="4">
        <v>0.074</v>
      </c>
      <c r="F17" s="4">
        <v>0.0896</v>
      </c>
      <c r="K17" s="7" t="s">
        <v>20</v>
      </c>
      <c r="L17" s="7" t="s">
        <v>19</v>
      </c>
      <c r="M17" t="s">
        <v>93</v>
      </c>
      <c r="R17" s="9"/>
    </row>
    <row r="18" spans="2:13" ht="15" thickBot="1">
      <c r="B18" s="7" t="s">
        <v>31</v>
      </c>
      <c r="C18" s="3" t="s">
        <v>17</v>
      </c>
      <c r="D18" s="138" t="s">
        <v>18</v>
      </c>
      <c r="E18" s="139"/>
      <c r="F18" s="140"/>
      <c r="K18" s="7" t="s">
        <v>20</v>
      </c>
      <c r="L18" s="7" t="s">
        <v>20</v>
      </c>
      <c r="M18" t="s">
        <v>94</v>
      </c>
    </row>
    <row r="19" spans="11:13" ht="13.5" thickBot="1">
      <c r="K19" s="7" t="s">
        <v>20</v>
      </c>
      <c r="L19" s="7" t="s">
        <v>21</v>
      </c>
      <c r="M19" t="s">
        <v>95</v>
      </c>
    </row>
    <row r="20" spans="3:13" ht="15.75" thickBot="1">
      <c r="C20" s="5" t="s">
        <v>11</v>
      </c>
      <c r="D20" s="6" t="s">
        <v>2</v>
      </c>
      <c r="E20" s="6" t="s">
        <v>3</v>
      </c>
      <c r="F20" s="6" t="s">
        <v>4</v>
      </c>
      <c r="K20" s="7" t="s">
        <v>20</v>
      </c>
      <c r="L20" s="7" t="s">
        <v>22</v>
      </c>
      <c r="M20" t="s">
        <v>96</v>
      </c>
    </row>
    <row r="21" spans="2:13" ht="15" thickBot="1">
      <c r="B21" s="7" t="s">
        <v>32</v>
      </c>
      <c r="C21" s="3" t="s">
        <v>12</v>
      </c>
      <c r="D21" s="4">
        <v>0.038</v>
      </c>
      <c r="E21" s="4">
        <v>0.0401</v>
      </c>
      <c r="F21" s="4">
        <v>0.0467</v>
      </c>
      <c r="K21" s="7" t="s">
        <v>20</v>
      </c>
      <c r="L21" s="7" t="s">
        <v>23</v>
      </c>
      <c r="M21" t="s">
        <v>97</v>
      </c>
    </row>
    <row r="22" spans="2:13" ht="15" thickBot="1">
      <c r="B22" s="7" t="s">
        <v>33</v>
      </c>
      <c r="C22" s="3" t="s">
        <v>13</v>
      </c>
      <c r="D22" s="4">
        <v>0.0032</v>
      </c>
      <c r="E22" s="4">
        <v>0.004</v>
      </c>
      <c r="F22" s="4">
        <v>0.0074</v>
      </c>
      <c r="K22" s="7" t="s">
        <v>20</v>
      </c>
      <c r="L22" s="7" t="s">
        <v>24</v>
      </c>
      <c r="M22" t="s">
        <v>98</v>
      </c>
    </row>
    <row r="23" spans="2:13" ht="15" thickBot="1">
      <c r="B23" s="7" t="s">
        <v>34</v>
      </c>
      <c r="C23" s="3" t="s">
        <v>14</v>
      </c>
      <c r="D23" s="4">
        <v>0.005</v>
      </c>
      <c r="E23" s="4">
        <v>0.0056</v>
      </c>
      <c r="F23" s="4">
        <v>0.0097</v>
      </c>
      <c r="K23" s="7" t="s">
        <v>20</v>
      </c>
      <c r="L23" s="7" t="s">
        <v>85</v>
      </c>
      <c r="M23" t="s">
        <v>99</v>
      </c>
    </row>
    <row r="24" spans="2:13" ht="15" thickBot="1">
      <c r="B24" s="7" t="s">
        <v>35</v>
      </c>
      <c r="C24" s="3" t="s">
        <v>15</v>
      </c>
      <c r="D24" s="4">
        <v>0.0102</v>
      </c>
      <c r="E24" s="4">
        <v>0.0111</v>
      </c>
      <c r="F24" s="4">
        <v>0.0121</v>
      </c>
      <c r="K24" s="7" t="s">
        <v>20</v>
      </c>
      <c r="L24" s="7" t="s">
        <v>86</v>
      </c>
      <c r="M24" t="s">
        <v>100</v>
      </c>
    </row>
    <row r="25" spans="2:13" ht="15" thickBot="1">
      <c r="B25" s="7" t="s">
        <v>36</v>
      </c>
      <c r="C25" s="3" t="s">
        <v>16</v>
      </c>
      <c r="D25" s="4">
        <v>0.0664</v>
      </c>
      <c r="E25" s="4">
        <v>0.073</v>
      </c>
      <c r="F25" s="4">
        <v>0.0869</v>
      </c>
      <c r="K25" s="7" t="s">
        <v>20</v>
      </c>
      <c r="L25" s="7" t="s">
        <v>87</v>
      </c>
      <c r="M25" t="s">
        <v>101</v>
      </c>
    </row>
    <row r="26" spans="2:13" ht="15" thickBot="1">
      <c r="B26" s="7" t="s">
        <v>37</v>
      </c>
      <c r="C26" s="3" t="s">
        <v>17</v>
      </c>
      <c r="D26" s="138" t="s">
        <v>18</v>
      </c>
      <c r="E26" s="139"/>
      <c r="F26" s="140"/>
      <c r="K26" s="7" t="s">
        <v>20</v>
      </c>
      <c r="L26" s="7" t="s">
        <v>88</v>
      </c>
      <c r="M26" t="s">
        <v>102</v>
      </c>
    </row>
    <row r="27" spans="11:13" ht="13.5" thickBot="1">
      <c r="K27" s="7" t="s">
        <v>20</v>
      </c>
      <c r="L27" s="7" t="s">
        <v>89</v>
      </c>
      <c r="M27" t="s">
        <v>103</v>
      </c>
    </row>
    <row r="28" spans="3:13" ht="15.75" thickBot="1">
      <c r="C28" s="5" t="s">
        <v>11</v>
      </c>
      <c r="D28" s="6" t="s">
        <v>2</v>
      </c>
      <c r="E28" s="6" t="s">
        <v>3</v>
      </c>
      <c r="F28" s="6" t="s">
        <v>4</v>
      </c>
      <c r="K28" s="7" t="s">
        <v>20</v>
      </c>
      <c r="L28" s="7" t="s">
        <v>90</v>
      </c>
      <c r="M28" t="s">
        <v>105</v>
      </c>
    </row>
    <row r="29" spans="2:13" ht="15" thickBot="1">
      <c r="B29" s="7" t="s">
        <v>38</v>
      </c>
      <c r="C29" s="3" t="s">
        <v>12</v>
      </c>
      <c r="D29" s="4">
        <v>0.0343</v>
      </c>
      <c r="E29" s="4">
        <v>0.0493</v>
      </c>
      <c r="F29" s="4">
        <v>0.0671</v>
      </c>
      <c r="K29" s="7" t="s">
        <v>20</v>
      </c>
      <c r="L29" s="7" t="s">
        <v>91</v>
      </c>
      <c r="M29" t="s">
        <v>104</v>
      </c>
    </row>
    <row r="30" spans="2:13" ht="15" thickBot="1">
      <c r="B30" s="7" t="s">
        <v>39</v>
      </c>
      <c r="C30" s="3" t="s">
        <v>13</v>
      </c>
      <c r="D30" s="4">
        <v>0.0028</v>
      </c>
      <c r="E30" s="4">
        <v>0.0049</v>
      </c>
      <c r="F30" s="4">
        <v>0.0075</v>
      </c>
      <c r="K30" s="7" t="s">
        <v>21</v>
      </c>
      <c r="L30" s="7" t="s">
        <v>19</v>
      </c>
      <c r="M30" t="s">
        <v>106</v>
      </c>
    </row>
    <row r="31" spans="2:19" ht="15" thickBot="1">
      <c r="B31" s="7" t="s">
        <v>40</v>
      </c>
      <c r="C31" s="3" t="s">
        <v>14</v>
      </c>
      <c r="D31" s="4">
        <v>0.01</v>
      </c>
      <c r="E31" s="4">
        <v>0.0139</v>
      </c>
      <c r="F31" s="4">
        <v>0.0174</v>
      </c>
      <c r="K31" s="7" t="s">
        <v>21</v>
      </c>
      <c r="L31" s="7" t="s">
        <v>20</v>
      </c>
      <c r="M31" t="s">
        <v>107</v>
      </c>
      <c r="S31" s="9"/>
    </row>
    <row r="32" spans="2:13" ht="15" thickBot="1">
      <c r="B32" s="7" t="s">
        <v>41</v>
      </c>
      <c r="C32" s="3" t="s">
        <v>15</v>
      </c>
      <c r="D32" s="4">
        <v>0.0094</v>
      </c>
      <c r="E32" s="4">
        <v>0.0099</v>
      </c>
      <c r="F32" s="4">
        <v>0.0117</v>
      </c>
      <c r="K32" s="7" t="s">
        <v>21</v>
      </c>
      <c r="L32" s="7" t="s">
        <v>21</v>
      </c>
      <c r="M32" t="s">
        <v>108</v>
      </c>
    </row>
    <row r="33" spans="2:13" ht="15" thickBot="1">
      <c r="B33" s="7" t="s">
        <v>42</v>
      </c>
      <c r="C33" s="3" t="s">
        <v>16</v>
      </c>
      <c r="D33" s="4">
        <v>0.0674</v>
      </c>
      <c r="E33" s="4">
        <v>0.0804</v>
      </c>
      <c r="F33" s="4">
        <v>0.094</v>
      </c>
      <c r="K33" s="7" t="s">
        <v>21</v>
      </c>
      <c r="L33" s="7" t="s">
        <v>22</v>
      </c>
      <c r="M33" t="s">
        <v>109</v>
      </c>
    </row>
    <row r="34" spans="2:13" ht="15" thickBot="1">
      <c r="B34" s="7" t="s">
        <v>43</v>
      </c>
      <c r="C34" s="3" t="s">
        <v>17</v>
      </c>
      <c r="D34" s="138" t="s">
        <v>18</v>
      </c>
      <c r="E34" s="139"/>
      <c r="F34" s="140"/>
      <c r="K34" s="7" t="s">
        <v>21</v>
      </c>
      <c r="L34" s="7" t="s">
        <v>23</v>
      </c>
      <c r="M34" t="s">
        <v>110</v>
      </c>
    </row>
    <row r="35" spans="11:13" ht="13.5" thickBot="1">
      <c r="K35" s="7" t="s">
        <v>21</v>
      </c>
      <c r="L35" s="7" t="s">
        <v>24</v>
      </c>
      <c r="M35" t="s">
        <v>111</v>
      </c>
    </row>
    <row r="36" spans="3:13" ht="15.75" thickBot="1">
      <c r="C36" s="5" t="s">
        <v>11</v>
      </c>
      <c r="D36" s="6" t="s">
        <v>2</v>
      </c>
      <c r="E36" s="6" t="s">
        <v>3</v>
      </c>
      <c r="F36" s="6" t="s">
        <v>4</v>
      </c>
      <c r="K36" s="7" t="s">
        <v>21</v>
      </c>
      <c r="L36" s="7" t="s">
        <v>85</v>
      </c>
      <c r="M36" t="s">
        <v>112</v>
      </c>
    </row>
    <row r="37" spans="2:13" ht="15" thickBot="1">
      <c r="B37" s="7" t="s">
        <v>44</v>
      </c>
      <c r="C37" s="3" t="s">
        <v>12</v>
      </c>
      <c r="D37" s="4">
        <v>0.0529</v>
      </c>
      <c r="E37" s="4">
        <v>0.0592</v>
      </c>
      <c r="F37" s="4">
        <v>0.0793</v>
      </c>
      <c r="K37" s="7" t="s">
        <v>22</v>
      </c>
      <c r="L37" s="7" t="s">
        <v>19</v>
      </c>
      <c r="M37" t="s">
        <v>113</v>
      </c>
    </row>
    <row r="38" spans="2:19" ht="15" thickBot="1">
      <c r="B38" s="7" t="s">
        <v>45</v>
      </c>
      <c r="C38" s="3" t="s">
        <v>13</v>
      </c>
      <c r="D38" s="4">
        <v>0.0025</v>
      </c>
      <c r="E38" s="4">
        <v>0.0051</v>
      </c>
      <c r="F38" s="4">
        <v>0.0056</v>
      </c>
      <c r="K38" s="7" t="s">
        <v>22</v>
      </c>
      <c r="L38" s="7" t="s">
        <v>20</v>
      </c>
      <c r="M38" t="s">
        <v>114</v>
      </c>
      <c r="S38" s="9"/>
    </row>
    <row r="39" spans="2:13" ht="15" thickBot="1">
      <c r="B39" s="7" t="s">
        <v>46</v>
      </c>
      <c r="C39" s="3" t="s">
        <v>14</v>
      </c>
      <c r="D39" s="4">
        <v>0.01</v>
      </c>
      <c r="E39" s="4">
        <v>0.0148</v>
      </c>
      <c r="F39" s="4">
        <v>0.0197</v>
      </c>
      <c r="K39" s="7" t="s">
        <v>22</v>
      </c>
      <c r="L39" s="7" t="s">
        <v>21</v>
      </c>
      <c r="M39" t="s">
        <v>115</v>
      </c>
    </row>
    <row r="40" spans="2:13" ht="15" thickBot="1">
      <c r="B40" s="7" t="s">
        <v>47</v>
      </c>
      <c r="C40" s="3" t="s">
        <v>15</v>
      </c>
      <c r="D40" s="4">
        <v>0.0101</v>
      </c>
      <c r="E40" s="4">
        <v>0.0107</v>
      </c>
      <c r="F40" s="4">
        <v>0.0111</v>
      </c>
      <c r="K40" s="7" t="s">
        <v>22</v>
      </c>
      <c r="L40" s="7" t="s">
        <v>22</v>
      </c>
      <c r="M40" t="s">
        <v>116</v>
      </c>
    </row>
    <row r="41" spans="2:13" ht="15" thickBot="1">
      <c r="B41" s="7" t="s">
        <v>48</v>
      </c>
      <c r="C41" s="3" t="s">
        <v>16</v>
      </c>
      <c r="D41" s="4">
        <v>0.08</v>
      </c>
      <c r="E41" s="4">
        <v>0.0831</v>
      </c>
      <c r="F41" s="4">
        <v>0.0951</v>
      </c>
      <c r="K41" s="7" t="s">
        <v>22</v>
      </c>
      <c r="L41" s="7" t="s">
        <v>23</v>
      </c>
      <c r="M41" t="s">
        <v>117</v>
      </c>
    </row>
    <row r="42" spans="2:13" ht="15" thickBot="1">
      <c r="B42" s="7" t="s">
        <v>49</v>
      </c>
      <c r="C42" s="3" t="s">
        <v>17</v>
      </c>
      <c r="D42" s="138" t="s">
        <v>18</v>
      </c>
      <c r="E42" s="139"/>
      <c r="F42" s="140"/>
      <c r="K42" s="7" t="s">
        <v>22</v>
      </c>
      <c r="L42" s="7" t="s">
        <v>24</v>
      </c>
      <c r="M42" t="s">
        <v>118</v>
      </c>
    </row>
    <row r="43" spans="11:13" ht="13.5" thickBot="1">
      <c r="K43" s="7" t="s">
        <v>23</v>
      </c>
      <c r="L43" s="7" t="s">
        <v>19</v>
      </c>
      <c r="M43" t="s">
        <v>119</v>
      </c>
    </row>
    <row r="44" spans="3:19" ht="15.75" thickBot="1">
      <c r="C44" s="5" t="s">
        <v>11</v>
      </c>
      <c r="D44" s="6" t="s">
        <v>2</v>
      </c>
      <c r="E44" s="6" t="s">
        <v>3</v>
      </c>
      <c r="F44" s="6" t="s">
        <v>4</v>
      </c>
      <c r="K44" s="7" t="s">
        <v>23</v>
      </c>
      <c r="L44" s="7" t="s">
        <v>20</v>
      </c>
      <c r="M44" t="s">
        <v>120</v>
      </c>
      <c r="S44" s="9"/>
    </row>
    <row r="45" spans="2:13" ht="15" thickBot="1">
      <c r="B45" s="7" t="s">
        <v>50</v>
      </c>
      <c r="C45" s="3" t="s">
        <v>12</v>
      </c>
      <c r="D45" s="4">
        <v>0.04</v>
      </c>
      <c r="E45" s="4">
        <v>0.0552</v>
      </c>
      <c r="F45" s="4">
        <v>0.0785</v>
      </c>
      <c r="K45" s="7" t="s">
        <v>23</v>
      </c>
      <c r="L45" s="7" t="s">
        <v>21</v>
      </c>
      <c r="M45" t="s">
        <v>121</v>
      </c>
    </row>
    <row r="46" spans="2:13" ht="15" thickBot="1">
      <c r="B46" s="7" t="s">
        <v>51</v>
      </c>
      <c r="C46" s="3" t="s">
        <v>13</v>
      </c>
      <c r="D46" s="4">
        <v>0.0081</v>
      </c>
      <c r="E46" s="4">
        <v>0.0122</v>
      </c>
      <c r="F46" s="4">
        <v>0.0199</v>
      </c>
      <c r="K46" s="7" t="s">
        <v>23</v>
      </c>
      <c r="L46" s="7" t="s">
        <v>22</v>
      </c>
      <c r="M46" t="s">
        <v>122</v>
      </c>
    </row>
    <row r="47" spans="2:13" ht="15" thickBot="1">
      <c r="B47" s="7" t="s">
        <v>52</v>
      </c>
      <c r="C47" s="3" t="s">
        <v>14</v>
      </c>
      <c r="D47" s="4">
        <v>0.0146</v>
      </c>
      <c r="E47" s="4">
        <v>0.0232</v>
      </c>
      <c r="F47" s="4">
        <v>0.0316</v>
      </c>
      <c r="K47" s="7" t="s">
        <v>23</v>
      </c>
      <c r="L47" s="7" t="s">
        <v>23</v>
      </c>
      <c r="M47" t="s">
        <v>123</v>
      </c>
    </row>
    <row r="48" spans="2:13" ht="15" thickBot="1">
      <c r="B48" s="7" t="s">
        <v>53</v>
      </c>
      <c r="C48" s="3" t="s">
        <v>15</v>
      </c>
      <c r="D48" s="4">
        <v>0.0094</v>
      </c>
      <c r="E48" s="4">
        <v>0.0102</v>
      </c>
      <c r="F48" s="4">
        <v>0.0133</v>
      </c>
      <c r="K48" s="7" t="s">
        <v>23</v>
      </c>
      <c r="L48" s="7" t="s">
        <v>24</v>
      </c>
      <c r="M48" t="s">
        <v>124</v>
      </c>
    </row>
    <row r="49" spans="2:13" ht="15" thickBot="1">
      <c r="B49" s="7" t="s">
        <v>54</v>
      </c>
      <c r="C49" s="3" t="s">
        <v>16</v>
      </c>
      <c r="D49" s="4">
        <v>0.0714</v>
      </c>
      <c r="E49" s="4">
        <v>0.084</v>
      </c>
      <c r="F49" s="4">
        <v>0.1043</v>
      </c>
      <c r="K49" s="7" t="s">
        <v>23</v>
      </c>
      <c r="L49" s="7" t="s">
        <v>85</v>
      </c>
      <c r="M49" t="s">
        <v>125</v>
      </c>
    </row>
    <row r="50" spans="2:13" ht="15" thickBot="1">
      <c r="B50" s="7" t="s">
        <v>55</v>
      </c>
      <c r="C50" s="3" t="s">
        <v>17</v>
      </c>
      <c r="D50" s="138" t="s">
        <v>18</v>
      </c>
      <c r="E50" s="139"/>
      <c r="F50" s="140"/>
      <c r="K50" s="7" t="s">
        <v>23</v>
      </c>
      <c r="L50" s="7" t="s">
        <v>86</v>
      </c>
      <c r="M50" t="s">
        <v>126</v>
      </c>
    </row>
    <row r="51" spans="11:13" ht="13.5" thickBot="1">
      <c r="K51" s="7" t="s">
        <v>23</v>
      </c>
      <c r="L51" s="7" t="s">
        <v>87</v>
      </c>
      <c r="M51" t="s">
        <v>127</v>
      </c>
    </row>
    <row r="52" spans="3:13" ht="15.75" thickBot="1">
      <c r="C52" s="5" t="s">
        <v>11</v>
      </c>
      <c r="D52" s="6" t="s">
        <v>2</v>
      </c>
      <c r="E52" s="6" t="s">
        <v>3</v>
      </c>
      <c r="F52" s="6" t="s">
        <v>4</v>
      </c>
      <c r="K52" s="7" t="s">
        <v>23</v>
      </c>
      <c r="L52" s="7" t="s">
        <v>88</v>
      </c>
      <c r="M52" t="s">
        <v>128</v>
      </c>
    </row>
    <row r="53" spans="2:13" ht="15" thickBot="1">
      <c r="B53" s="7" t="s">
        <v>56</v>
      </c>
      <c r="C53" s="3" t="s">
        <v>12</v>
      </c>
      <c r="D53" s="4">
        <v>0.015</v>
      </c>
      <c r="E53" s="4">
        <v>0.0345</v>
      </c>
      <c r="F53" s="4">
        <v>0.0449</v>
      </c>
      <c r="K53" s="7" t="s">
        <v>24</v>
      </c>
      <c r="L53" s="7" t="s">
        <v>19</v>
      </c>
      <c r="M53" t="s">
        <v>129</v>
      </c>
    </row>
    <row r="54" spans="2:13" ht="15" thickBot="1">
      <c r="B54" s="7" t="s">
        <v>57</v>
      </c>
      <c r="C54" s="3" t="s">
        <v>13</v>
      </c>
      <c r="D54" s="4">
        <v>0.003</v>
      </c>
      <c r="E54" s="4">
        <v>0.0048</v>
      </c>
      <c r="F54" s="4">
        <v>0.0082</v>
      </c>
      <c r="K54" s="7" t="s">
        <v>24</v>
      </c>
      <c r="L54" s="7" t="s">
        <v>20</v>
      </c>
      <c r="M54" t="s">
        <v>130</v>
      </c>
    </row>
    <row r="55" spans="2:13" ht="15" thickBot="1">
      <c r="B55" s="7" t="s">
        <v>58</v>
      </c>
      <c r="C55" s="3" t="s">
        <v>14</v>
      </c>
      <c r="D55" s="4">
        <v>0.0056</v>
      </c>
      <c r="E55" s="4">
        <v>0.0085</v>
      </c>
      <c r="F55" s="4">
        <v>0.0089</v>
      </c>
      <c r="K55" s="7" t="s">
        <v>24</v>
      </c>
      <c r="L55" s="7" t="s">
        <v>21</v>
      </c>
      <c r="M55" t="s">
        <v>131</v>
      </c>
    </row>
    <row r="56" spans="2:13" ht="15" thickBot="1">
      <c r="B56" s="7" t="s">
        <v>59</v>
      </c>
      <c r="C56" s="3" t="s">
        <v>15</v>
      </c>
      <c r="D56" s="4">
        <v>0.0085</v>
      </c>
      <c r="E56" s="4">
        <v>0.0085</v>
      </c>
      <c r="F56" s="4">
        <v>0.0111</v>
      </c>
      <c r="K56" s="7" t="s">
        <v>24</v>
      </c>
      <c r="L56" s="7" t="s">
        <v>22</v>
      </c>
      <c r="M56" t="s">
        <v>132</v>
      </c>
    </row>
    <row r="57" spans="2:6" ht="15" thickBot="1">
      <c r="B57" s="7" t="s">
        <v>60</v>
      </c>
      <c r="C57" s="3" t="s">
        <v>16</v>
      </c>
      <c r="D57" s="4">
        <v>0.035</v>
      </c>
      <c r="E57" s="4">
        <v>0.0511</v>
      </c>
      <c r="F57" s="4">
        <v>0.0622</v>
      </c>
    </row>
    <row r="58" spans="2:6" ht="15" thickBot="1">
      <c r="B58" s="7" t="s">
        <v>61</v>
      </c>
      <c r="C58" s="3" t="s">
        <v>17</v>
      </c>
      <c r="D58" s="138" t="s">
        <v>18</v>
      </c>
      <c r="E58" s="139"/>
      <c r="F58" s="140"/>
    </row>
  </sheetData>
  <sheetProtection/>
  <mergeCells count="7">
    <mergeCell ref="D42:F42"/>
    <mergeCell ref="D50:F50"/>
    <mergeCell ref="D58:F58"/>
    <mergeCell ref="C3:F3"/>
    <mergeCell ref="D18:F18"/>
    <mergeCell ref="D26:F26"/>
    <mergeCell ref="D34:F34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Licita1</cp:lastModifiedBy>
  <cp:lastPrinted>2021-03-08T15:06:01Z</cp:lastPrinted>
  <dcterms:created xsi:type="dcterms:W3CDTF">2013-10-22T12:53:18Z</dcterms:created>
  <dcterms:modified xsi:type="dcterms:W3CDTF">2021-12-30T14:41:10Z</dcterms:modified>
  <cp:category/>
  <cp:version/>
  <cp:contentType/>
  <cp:contentStatus/>
</cp:coreProperties>
</file>